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Google 雲端硬碟\復興國小\107四上\班級經營\"/>
    </mc:Choice>
  </mc:AlternateContent>
  <bookViews>
    <workbookView xWindow="600" yWindow="225" windowWidth="15480" windowHeight="7230"/>
  </bookViews>
  <sheets>
    <sheet name="工作表1" sheetId="1" r:id="rId1"/>
    <sheet name="工作表4" sheetId="2" r:id="rId2"/>
    <sheet name="工作表2" sheetId="3" r:id="rId3"/>
    <sheet name="工作表3" sheetId="4" r:id="rId4"/>
  </sheets>
  <calcPr calcId="162913"/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 l="1"/>
  <c r="G24" i="1"/>
  <c r="F25" i="1"/>
  <c r="G23" i="1" l="1"/>
  <c r="G22" i="1"/>
  <c r="G21" i="1" l="1"/>
  <c r="G20" i="1"/>
  <c r="G19" i="1"/>
  <c r="G18" i="1"/>
  <c r="G17" i="1"/>
  <c r="F17" i="3" l="1"/>
  <c r="G16" i="3"/>
  <c r="G15" i="3"/>
  <c r="G14" i="3"/>
  <c r="F10" i="3"/>
  <c r="G9" i="3"/>
  <c r="G6" i="3"/>
  <c r="G5" i="3"/>
  <c r="G4" i="3"/>
  <c r="G16" i="1" l="1"/>
  <c r="G15" i="1"/>
  <c r="G14" i="1" l="1"/>
  <c r="G6" i="1" l="1"/>
  <c r="G5" i="1"/>
  <c r="G4" i="1"/>
  <c r="G9" i="1"/>
  <c r="F10" i="1" l="1"/>
  <c r="F28" i="2" l="1"/>
  <c r="G26" i="2"/>
  <c r="G25" i="2"/>
  <c r="G24" i="2"/>
  <c r="G23" i="2" l="1"/>
  <c r="G22" i="2"/>
  <c r="G20" i="2"/>
  <c r="G19" i="2"/>
  <c r="G18" i="2"/>
  <c r="G17" i="2"/>
  <c r="G9" i="2" l="1"/>
  <c r="F9" i="2"/>
  <c r="E9" i="2"/>
</calcChain>
</file>

<file path=xl/sharedStrings.xml><?xml version="1.0" encoding="utf-8"?>
<sst xmlns="http://schemas.openxmlformats.org/spreadsheetml/2006/main" count="171" uniqueCount="102">
  <si>
    <t>項目</t>
  </si>
  <si>
    <t>摘要</t>
  </si>
  <si>
    <t>數量</t>
  </si>
  <si>
    <t>單價</t>
  </si>
  <si>
    <t>收入金額</t>
  </si>
  <si>
    <t>支出金額</t>
  </si>
  <si>
    <t>餘額</t>
  </si>
  <si>
    <t>備註</t>
  </si>
  <si>
    <t>總計</t>
  </si>
  <si>
    <t xml:space="preserve"> </t>
  </si>
  <si>
    <t>上學期總計</t>
  </si>
  <si>
    <t>下學期總計</t>
  </si>
  <si>
    <t>項目</t>
  </si>
  <si>
    <t>摘要</t>
  </si>
  <si>
    <t>數量</t>
  </si>
  <si>
    <t>單價</t>
  </si>
  <si>
    <t>收入金額</t>
  </si>
  <si>
    <t>支出金額</t>
  </si>
  <si>
    <t>餘額</t>
  </si>
  <si>
    <t>上學期總計</t>
  </si>
  <si>
    <t>本金</t>
  </si>
  <si>
    <t>遊戲營業額</t>
  </si>
  <si>
    <t>美食營業額</t>
  </si>
  <si>
    <t>綠豆冰成本</t>
  </si>
  <si>
    <t>冰淇淋餅乾成本</t>
  </si>
  <si>
    <t>銅鑼燒成本</t>
  </si>
  <si>
    <t>免洗餐具</t>
    <phoneticPr fontId="17" type="noConversion"/>
  </si>
  <si>
    <t>園遊會收支總計</t>
    <phoneticPr fontId="17" type="noConversion"/>
  </si>
  <si>
    <t>四上餘額</t>
    <phoneticPr fontId="17" type="noConversion"/>
  </si>
  <si>
    <t>妡緹媽媽保管5000元</t>
    <phoneticPr fontId="17" type="noConversion"/>
  </si>
  <si>
    <t>國語日報社參訪</t>
    <phoneticPr fontId="17" type="noConversion"/>
  </si>
  <si>
    <t>妡緹媽媽保管2500元</t>
    <phoneticPr fontId="17" type="noConversion"/>
  </si>
  <si>
    <t>園遊會收入</t>
    <phoneticPr fontId="17" type="noConversion"/>
  </si>
  <si>
    <t>校際書信往來信紙、信封、小卡</t>
    <phoneticPr fontId="17" type="noConversion"/>
  </si>
  <si>
    <t>影印卡</t>
    <phoneticPr fontId="17" type="noConversion"/>
  </si>
  <si>
    <t>妡緹媽媽保管9926元</t>
    <phoneticPr fontId="17" type="noConversion"/>
  </si>
  <si>
    <t>郵票</t>
    <phoneticPr fontId="17" type="noConversion"/>
  </si>
  <si>
    <t>動物園校外教學餐費</t>
    <phoneticPr fontId="17" type="noConversion"/>
  </si>
  <si>
    <t>影印卡</t>
    <phoneticPr fontId="17" type="noConversion"/>
  </si>
  <si>
    <t>美勞材料費</t>
    <phoneticPr fontId="17" type="noConversion"/>
  </si>
  <si>
    <t>校外教學保險費</t>
    <phoneticPr fontId="17" type="noConversion"/>
  </si>
  <si>
    <t>相本紀念書</t>
    <phoneticPr fontId="17" type="noConversion"/>
  </si>
  <si>
    <t>暑假作業小書</t>
    <phoneticPr fontId="17" type="noConversion"/>
  </si>
  <si>
    <t>午餐退費</t>
    <phoneticPr fontId="17" type="noConversion"/>
  </si>
  <si>
    <t>感恩餐會購物金</t>
    <phoneticPr fontId="17" type="noConversion"/>
  </si>
  <si>
    <r>
      <t>4</t>
    </r>
    <r>
      <rPr>
        <sz val="12"/>
        <color rgb="FF000000"/>
        <rFont val="細明體"/>
        <family val="3"/>
        <charset val="136"/>
      </rPr>
      <t>組</t>
    </r>
    <phoneticPr fontId="17" type="noConversion"/>
  </si>
  <si>
    <t>稿紙</t>
    <phoneticPr fontId="17" type="noConversion"/>
  </si>
  <si>
    <t>校務仁愛基金捐款</t>
    <phoneticPr fontId="17" type="noConversion"/>
  </si>
  <si>
    <t>妡緹媽媽保管0元</t>
    <phoneticPr fontId="17" type="noConversion"/>
  </si>
  <si>
    <t>妡緹媽媽保管5001元</t>
    <phoneticPr fontId="17" type="noConversion"/>
  </si>
  <si>
    <t>感恩妡緹媽媽協助保管班基金</t>
    <phoneticPr fontId="17" type="noConversion"/>
  </si>
  <si>
    <t xml:space="preserve">                                            106學年度上學期 三年八班 班基金收支明細</t>
    <phoneticPr fontId="17" type="noConversion"/>
  </si>
  <si>
    <t xml:space="preserve">                                            106學年度下學期 三年八班 班基金收支明細</t>
    <phoneticPr fontId="17" type="noConversion"/>
  </si>
  <si>
    <t>班基金收入</t>
    <phoneticPr fontId="17" type="noConversion"/>
  </si>
  <si>
    <t>垃圾袋</t>
    <phoneticPr fontId="17" type="noConversion"/>
  </si>
  <si>
    <t>校慶運動會進場頭飾</t>
    <phoneticPr fontId="17" type="noConversion"/>
  </si>
  <si>
    <t>班級自用</t>
    <phoneticPr fontId="17" type="noConversion"/>
  </si>
  <si>
    <t>班上學生消毒用酒精</t>
    <phoneticPr fontId="17" type="noConversion"/>
  </si>
  <si>
    <t>徐老師共保管736元</t>
    <phoneticPr fontId="17" type="noConversion"/>
  </si>
  <si>
    <t>班上2位補助生減免(13號補交，徐老師保管)</t>
    <phoneticPr fontId="17" type="noConversion"/>
  </si>
  <si>
    <t>美勞材料費</t>
    <phoneticPr fontId="17" type="noConversion"/>
  </si>
  <si>
    <t>徐老師代墊664元(1/15核銷完成)</t>
    <phoneticPr fontId="17" type="noConversion"/>
  </si>
  <si>
    <t>影印卡(1/22)</t>
    <phoneticPr fontId="17" type="noConversion"/>
  </si>
  <si>
    <t>影印卡(9/10)</t>
    <phoneticPr fontId="17" type="noConversion"/>
  </si>
  <si>
    <t>影印卡(10/15)</t>
    <phoneticPr fontId="17" type="noConversion"/>
  </si>
  <si>
    <t>班基金餘額：11633元</t>
    <phoneticPr fontId="17" type="noConversion"/>
  </si>
  <si>
    <t>徐老師代墊$200 (1/22核銷完成)</t>
    <phoneticPr fontId="17" type="noConversion"/>
  </si>
  <si>
    <t>徐老師代墊$203 (1/22核銷完成)</t>
    <phoneticPr fontId="17" type="noConversion"/>
  </si>
  <si>
    <t>英語老師保管</t>
    <phoneticPr fontId="17" type="noConversion"/>
  </si>
  <si>
    <t>國語隨堂演練</t>
    <phoneticPr fontId="17" type="noConversion"/>
  </si>
  <si>
    <t>數學重點整理練習簿</t>
    <phoneticPr fontId="17" type="noConversion"/>
  </si>
  <si>
    <t>校外教學學生保險</t>
    <phoneticPr fontId="17" type="noConversion"/>
  </si>
  <si>
    <t>天文館劇場、宇宙探險</t>
    <phoneticPr fontId="17" type="noConversion"/>
  </si>
  <si>
    <t>影印卡(3/12)</t>
    <phoneticPr fontId="17" type="noConversion"/>
  </si>
  <si>
    <t>影印卡(5/2)</t>
    <phoneticPr fontId="17" type="noConversion"/>
  </si>
  <si>
    <t>期中考複習卷影印總費用</t>
    <phoneticPr fontId="17" type="noConversion"/>
  </si>
  <si>
    <t>期末考複習卷影印總費用</t>
    <phoneticPr fontId="17" type="noConversion"/>
  </si>
  <si>
    <t>影印卡(6/19)</t>
    <phoneticPr fontId="17" type="noConversion"/>
  </si>
  <si>
    <t>107學年度上學期  四年八班 班基金收支明細</t>
    <phoneticPr fontId="17" type="noConversion"/>
  </si>
  <si>
    <t>影印卡(8/31)</t>
    <phoneticPr fontId="17" type="noConversion"/>
  </si>
  <si>
    <t>國語隨堂演練</t>
    <phoneticPr fontId="17" type="noConversion"/>
  </si>
  <si>
    <t>數學重點整理</t>
    <phoneticPr fontId="17" type="noConversion"/>
  </si>
  <si>
    <t>社會作業簿</t>
    <phoneticPr fontId="17" type="noConversion"/>
  </si>
  <si>
    <t>大會舞道具-扇子</t>
    <phoneticPr fontId="17" type="noConversion"/>
  </si>
  <si>
    <t>自然實驗材料費</t>
    <phoneticPr fontId="17" type="noConversion"/>
  </si>
  <si>
    <t>月底待繳</t>
    <phoneticPr fontId="17" type="noConversion"/>
  </si>
  <si>
    <t>月底待繳</t>
    <phoneticPr fontId="17" type="noConversion"/>
  </si>
  <si>
    <t>月底待繳</t>
    <phoneticPr fontId="17" type="noConversion"/>
  </si>
  <si>
    <t>*</t>
    <phoneticPr fontId="17" type="noConversion"/>
  </si>
  <si>
    <t>*</t>
    <phoneticPr fontId="17" type="noConversion"/>
  </si>
  <si>
    <t>*</t>
    <phoneticPr fontId="17" type="noConversion"/>
  </si>
  <si>
    <t>*</t>
    <phoneticPr fontId="17" type="noConversion"/>
  </si>
  <si>
    <t>班級用33公升垃圾袋</t>
    <phoneticPr fontId="17" type="noConversion"/>
  </si>
  <si>
    <t>*尚未核銷</t>
    <phoneticPr fontId="17" type="noConversion"/>
  </si>
  <si>
    <t>*尚未核銷</t>
    <phoneticPr fontId="17" type="noConversion"/>
  </si>
  <si>
    <t>創作小書</t>
    <phoneticPr fontId="17" type="noConversion"/>
  </si>
  <si>
    <t>班基金餘額：3272元</t>
    <phoneticPr fontId="17" type="noConversion"/>
  </si>
  <si>
    <t>校外教學學生保險</t>
    <phoneticPr fontId="17" type="noConversion"/>
  </si>
  <si>
    <t>校外教學遊覽車車資</t>
    <phoneticPr fontId="17" type="noConversion"/>
  </si>
  <si>
    <t>當天待繳</t>
    <phoneticPr fontId="17" type="noConversion"/>
  </si>
  <si>
    <r>
      <t>1</t>
    </r>
    <r>
      <rPr>
        <sz val="12"/>
        <color rgb="FF000000"/>
        <rFont val="細明體"/>
        <family val="3"/>
        <charset val="136"/>
      </rPr>
      <t>部</t>
    </r>
    <phoneticPr fontId="17" type="noConversion"/>
  </si>
  <si>
    <t>踩街道具-護貝膠膜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</si>
</sst>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color theme="1"/>
      <name val="新細明體"/>
      <family val="2"/>
      <charset val="136"/>
    </font>
    <font>
      <sz val="12"/>
      <color theme="1"/>
      <name val="標楷體"/>
      <family val="4"/>
      <charset val="136"/>
    </font>
    <font>
      <sz val="9"/>
      <color theme="1"/>
      <name val="新細明體"/>
      <family val="2"/>
      <charset val="136"/>
    </font>
    <font>
      <sz val="10"/>
      <color theme="1"/>
      <name val="標楷體"/>
      <family val="4"/>
      <charset val="136"/>
    </font>
    <font>
      <b/>
      <sz val="12"/>
      <color rgb="FFFF0000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Times New Roman"/>
      <family val="1"/>
      <charset val="136"/>
    </font>
    <font>
      <sz val="12"/>
      <color rgb="FF00B050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0"/>
      <color theme="1"/>
      <name val="新細明體"/>
      <family val="2"/>
      <charset val="136"/>
    </font>
    <font>
      <sz val="12"/>
      <color theme="1"/>
      <name val="Times New Roman"/>
      <family val="1"/>
      <charset val="136"/>
    </font>
    <font>
      <b/>
      <sz val="12"/>
      <color theme="1"/>
      <name val="Times New Roman"/>
      <family val="1"/>
      <charset val="136"/>
    </font>
    <font>
      <sz val="9"/>
      <color theme="1"/>
      <name val="Times New Roman"/>
      <family val="1"/>
      <charset val="136"/>
    </font>
    <font>
      <sz val="12"/>
      <color theme="1"/>
      <name val="新細明體"/>
      <family val="2"/>
      <charset val="136"/>
    </font>
    <font>
      <sz val="9"/>
      <name val="新細明體"/>
      <family val="2"/>
      <charset val="136"/>
    </font>
    <font>
      <sz val="12"/>
      <color rgb="FF000000"/>
      <name val="細明體"/>
      <family val="3"/>
      <charset val="136"/>
    </font>
    <font>
      <sz val="9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新細明體"/>
      <family val="1"/>
      <charset val="136"/>
    </font>
    <font>
      <sz val="1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1" xfId="1" applyFont="1" applyBorder="1" applyAlignment="1">
      <alignment horizontal="center" vertical="center" wrapText="1"/>
    </xf>
    <xf numFmtId="0" fontId="0" fillId="0" borderId="1" xfId="1" applyFont="1" applyBorder="1">
      <alignment vertical="center"/>
    </xf>
    <xf numFmtId="0" fontId="1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right" vertical="center"/>
    </xf>
    <xf numFmtId="0" fontId="1" fillId="0" borderId="1" xfId="1" applyFont="1" applyBorder="1" applyAlignment="1">
      <alignment horizontal="right" vertical="center" wrapText="1"/>
    </xf>
    <xf numFmtId="0" fontId="8" fillId="0" borderId="2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 wrapText="1"/>
    </xf>
    <xf numFmtId="0" fontId="10" fillId="0" borderId="1" xfId="1" applyFont="1" applyBorder="1" applyAlignment="1">
      <alignment horizontal="right" vertical="center" wrapText="1"/>
    </xf>
    <xf numFmtId="0" fontId="5" fillId="0" borderId="1" xfId="1" applyFont="1" applyBorder="1" applyAlignment="1">
      <alignment horizontal="right" vertic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>
      <alignment vertical="center"/>
    </xf>
    <xf numFmtId="0" fontId="8" fillId="0" borderId="0" xfId="1" applyFont="1" applyAlignment="1">
      <alignment horizontal="right" vertical="center"/>
    </xf>
    <xf numFmtId="0" fontId="13" fillId="0" borderId="1" xfId="1" applyFont="1" applyBorder="1" applyAlignment="1">
      <alignment horizontal="right" vertical="center"/>
    </xf>
    <xf numFmtId="0" fontId="13" fillId="0" borderId="1" xfId="1" applyFont="1" applyBorder="1" applyAlignment="1">
      <alignment horizontal="right" vertical="center" wrapText="1"/>
    </xf>
    <xf numFmtId="0" fontId="8" fillId="0" borderId="2" xfId="1" applyFont="1" applyBorder="1" applyAlignment="1">
      <alignment horizontal="right" vertical="center" wrapText="1"/>
    </xf>
    <xf numFmtId="0" fontId="8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right" vertical="center" wrapText="1"/>
    </xf>
    <xf numFmtId="0" fontId="14" fillId="0" borderId="1" xfId="1" applyFont="1" applyBorder="1" applyAlignment="1">
      <alignment horizontal="right" vertical="center"/>
    </xf>
    <xf numFmtId="0" fontId="14" fillId="0" borderId="1" xfId="1" applyFont="1" applyBorder="1" applyAlignment="1">
      <alignment horizontal="right" vertical="center" wrapText="1"/>
    </xf>
    <xf numFmtId="0" fontId="15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20" fillId="0" borderId="2" xfId="1" applyFont="1" applyBorder="1" applyAlignment="1">
      <alignment horizontal="right" vertical="center" wrapText="1"/>
    </xf>
    <xf numFmtId="0" fontId="20" fillId="0" borderId="2" xfId="1" applyFont="1" applyBorder="1" applyAlignment="1">
      <alignment horizontal="center" vertical="center"/>
    </xf>
    <xf numFmtId="0" fontId="20" fillId="0" borderId="2" xfId="1" applyFont="1" applyBorder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21" fillId="0" borderId="1" xfId="1" applyFont="1" applyBorder="1" applyAlignment="1">
      <alignment horizontal="right" vertical="center"/>
    </xf>
    <xf numFmtId="0" fontId="21" fillId="0" borderId="1" xfId="1" applyFont="1" applyBorder="1" applyAlignment="1">
      <alignment horizontal="right" vertical="center" wrapText="1"/>
    </xf>
    <xf numFmtId="0" fontId="20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right" vertical="center" wrapText="1"/>
    </xf>
    <xf numFmtId="0" fontId="12" fillId="0" borderId="1" xfId="1" applyFont="1" applyBorder="1" applyAlignment="1">
      <alignment vertical="center"/>
    </xf>
    <xf numFmtId="0" fontId="22" fillId="0" borderId="1" xfId="1" applyFont="1" applyBorder="1">
      <alignment vertical="center"/>
    </xf>
    <xf numFmtId="0" fontId="22" fillId="0" borderId="0" xfId="0" applyFont="1">
      <alignment vertical="center"/>
    </xf>
    <xf numFmtId="0" fontId="23" fillId="0" borderId="1" xfId="1" applyFont="1" applyBorder="1" applyAlignment="1">
      <alignment horizontal="left" vertical="center"/>
    </xf>
    <xf numFmtId="0" fontId="4" fillId="0" borderId="1" xfId="1" applyFont="1" applyBorder="1">
      <alignment vertical="center"/>
    </xf>
    <xf numFmtId="0" fontId="12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right" vertical="center" wrapText="1"/>
    </xf>
    <xf numFmtId="0" fontId="14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right" vertical="center" wrapText="1"/>
    </xf>
    <xf numFmtId="0" fontId="9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0" fillId="0" borderId="0" xfId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right" vertical="center" wrapText="1"/>
    </xf>
    <xf numFmtId="0" fontId="5" fillId="0" borderId="0" xfId="1" applyFont="1" applyBorder="1" applyAlignment="1">
      <alignment horizontal="right" vertical="center"/>
    </xf>
    <xf numFmtId="0" fontId="4" fillId="0" borderId="0" xfId="1" applyFont="1" applyBorder="1">
      <alignment vertical="center"/>
    </xf>
    <xf numFmtId="0" fontId="5" fillId="0" borderId="3" xfId="1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0" fillId="0" borderId="3" xfId="1" applyFont="1" applyBorder="1" applyAlignment="1">
      <alignment vertical="center"/>
    </xf>
  </cellXfs>
  <cellStyles count="10">
    <cellStyle name="Bold text" xfId="2"/>
    <cellStyle name="Col header" xfId="6"/>
    <cellStyle name="Date" xfId="7"/>
    <cellStyle name="Date &amp; time" xfId="9"/>
    <cellStyle name="Money" xfId="4"/>
    <cellStyle name="Number" xfId="3"/>
    <cellStyle name="Percentage" xfId="5"/>
    <cellStyle name="Text" xfId="1"/>
    <cellStyle name="Time" xfId="8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19" zoomScale="130" zoomScaleNormal="130" workbookViewId="0">
      <selection activeCell="H48" sqref="H48"/>
    </sheetView>
  </sheetViews>
  <sheetFormatPr defaultRowHeight="16.5" x14ac:dyDescent="0.25"/>
  <cols>
    <col min="1" max="1" width="6.875" customWidth="1"/>
    <col min="2" max="2" width="26" customWidth="1"/>
    <col min="5" max="5" width="9.875" customWidth="1"/>
    <col min="6" max="6" width="11.25" customWidth="1"/>
    <col min="8" max="8" width="38" customWidth="1"/>
  </cols>
  <sheetData>
    <row r="1" spans="1:8" ht="17.25" thickBot="1" x14ac:dyDescent="0.3">
      <c r="A1" s="67" t="s">
        <v>51</v>
      </c>
      <c r="B1" s="67"/>
      <c r="C1" s="67"/>
      <c r="D1" s="67"/>
      <c r="E1" s="67"/>
      <c r="F1" s="67"/>
      <c r="G1" s="67"/>
      <c r="H1" s="67"/>
    </row>
    <row r="2" spans="1:8" ht="32.25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23.25" customHeight="1" thickBot="1" x14ac:dyDescent="0.3">
      <c r="A3" s="4">
        <v>1</v>
      </c>
      <c r="B3" s="5" t="s">
        <v>53</v>
      </c>
      <c r="C3" s="38">
        <v>27</v>
      </c>
      <c r="D3" s="39">
        <v>500</v>
      </c>
      <c r="E3" s="40">
        <v>13500</v>
      </c>
      <c r="F3" s="41"/>
      <c r="G3" s="42">
        <v>13500</v>
      </c>
      <c r="H3" s="46" t="s">
        <v>59</v>
      </c>
    </row>
    <row r="4" spans="1:8" ht="17.25" thickBot="1" x14ac:dyDescent="0.3">
      <c r="A4" s="4">
        <v>2</v>
      </c>
      <c r="B4" s="5" t="s">
        <v>54</v>
      </c>
      <c r="C4" s="38">
        <v>1</v>
      </c>
      <c r="D4" s="37">
        <v>264</v>
      </c>
      <c r="E4" s="41"/>
      <c r="F4" s="39">
        <v>264</v>
      </c>
      <c r="G4" s="39">
        <f>13500-264</f>
        <v>13236</v>
      </c>
      <c r="H4" s="47" t="s">
        <v>58</v>
      </c>
    </row>
    <row r="5" spans="1:8" ht="17.25" thickBot="1" x14ac:dyDescent="0.3">
      <c r="A5" s="4">
        <v>3</v>
      </c>
      <c r="B5" s="13" t="s">
        <v>63</v>
      </c>
      <c r="C5" s="38">
        <v>1</v>
      </c>
      <c r="D5" s="37">
        <v>200</v>
      </c>
      <c r="E5" s="41"/>
      <c r="F5" s="37">
        <v>200</v>
      </c>
      <c r="G5" s="41">
        <f>13236-200</f>
        <v>13036</v>
      </c>
      <c r="H5" s="48" t="s">
        <v>68</v>
      </c>
    </row>
    <row r="6" spans="1:8" ht="17.25" thickBot="1" x14ac:dyDescent="0.3">
      <c r="A6" s="4">
        <v>4</v>
      </c>
      <c r="B6" s="5" t="s">
        <v>55</v>
      </c>
      <c r="C6" s="43">
        <v>30</v>
      </c>
      <c r="D6" s="37">
        <v>30</v>
      </c>
      <c r="E6" s="41"/>
      <c r="F6" s="37">
        <v>900</v>
      </c>
      <c r="G6" s="41">
        <f>13036-900</f>
        <v>12136</v>
      </c>
      <c r="H6" s="47"/>
    </row>
    <row r="7" spans="1:8" ht="15.75" customHeight="1" thickBot="1" x14ac:dyDescent="0.3">
      <c r="A7" s="4">
        <v>5</v>
      </c>
      <c r="B7" s="5" t="s">
        <v>64</v>
      </c>
      <c r="C7" s="38">
        <v>1</v>
      </c>
      <c r="D7" s="37">
        <v>200</v>
      </c>
      <c r="E7" s="41"/>
      <c r="F7" s="37">
        <v>200</v>
      </c>
      <c r="G7" s="41">
        <v>11936</v>
      </c>
      <c r="H7" s="47" t="s">
        <v>56</v>
      </c>
    </row>
    <row r="8" spans="1:8" ht="17.25" thickBot="1" x14ac:dyDescent="0.3">
      <c r="A8" s="4">
        <v>6</v>
      </c>
      <c r="B8" s="5" t="s">
        <v>57</v>
      </c>
      <c r="C8" s="43">
        <v>2</v>
      </c>
      <c r="D8" s="37">
        <v>100</v>
      </c>
      <c r="E8" s="41"/>
      <c r="F8" s="37">
        <v>100</v>
      </c>
      <c r="G8" s="41">
        <v>11836</v>
      </c>
      <c r="H8" s="47" t="s">
        <v>61</v>
      </c>
    </row>
    <row r="9" spans="1:8" ht="17.25" thickBot="1" x14ac:dyDescent="0.3">
      <c r="A9" s="4">
        <v>7</v>
      </c>
      <c r="B9" s="11" t="s">
        <v>60</v>
      </c>
      <c r="C9" s="44">
        <v>29</v>
      </c>
      <c r="D9" s="45">
        <v>7</v>
      </c>
      <c r="E9" s="41"/>
      <c r="F9" s="42">
        <v>203</v>
      </c>
      <c r="G9" s="41">
        <f>11836-203</f>
        <v>11633</v>
      </c>
      <c r="H9" s="49" t="s">
        <v>67</v>
      </c>
    </row>
    <row r="10" spans="1:8" ht="17.25" thickBot="1" x14ac:dyDescent="0.3">
      <c r="A10" s="8" t="s">
        <v>8</v>
      </c>
      <c r="B10" s="12" t="s">
        <v>10</v>
      </c>
      <c r="C10" s="2"/>
      <c r="D10" s="16"/>
      <c r="E10" s="16"/>
      <c r="F10" s="21">
        <f>SUM(F4:F9)</f>
        <v>1867</v>
      </c>
      <c r="G10" s="21">
        <v>11633</v>
      </c>
      <c r="H10" s="50" t="s">
        <v>65</v>
      </c>
    </row>
    <row r="11" spans="1:8" x14ac:dyDescent="0.25">
      <c r="G11" t="s">
        <v>9</v>
      </c>
    </row>
    <row r="12" spans="1:8" ht="17.25" thickBot="1" x14ac:dyDescent="0.3">
      <c r="A12" s="67" t="s">
        <v>52</v>
      </c>
      <c r="B12" s="67"/>
      <c r="C12" s="67"/>
      <c r="D12" s="67"/>
      <c r="E12" s="67"/>
      <c r="F12" s="67"/>
      <c r="G12" s="67"/>
      <c r="H12" s="67"/>
    </row>
    <row r="13" spans="1:8" ht="16.5" customHeight="1" thickBot="1" x14ac:dyDescent="0.3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</row>
    <row r="14" spans="1:8" ht="24.75" customHeight="1" thickBot="1" x14ac:dyDescent="0.3">
      <c r="A14" s="4">
        <v>1</v>
      </c>
      <c r="B14" s="5" t="s">
        <v>62</v>
      </c>
      <c r="C14" s="6">
        <v>1</v>
      </c>
      <c r="D14" s="6">
        <v>200</v>
      </c>
      <c r="E14" s="10"/>
      <c r="F14" s="16">
        <v>200</v>
      </c>
      <c r="G14" s="17">
        <f>11633-200</f>
        <v>11433</v>
      </c>
      <c r="H14" s="49" t="s">
        <v>66</v>
      </c>
    </row>
    <row r="15" spans="1:8" ht="17.25" thickBot="1" x14ac:dyDescent="0.3">
      <c r="A15" s="4">
        <v>2</v>
      </c>
      <c r="B15" s="5" t="s">
        <v>69</v>
      </c>
      <c r="C15" s="6">
        <v>29</v>
      </c>
      <c r="D15" s="5">
        <v>45</v>
      </c>
      <c r="E15" s="3"/>
      <c r="F15" s="18">
        <v>1305</v>
      </c>
      <c r="G15" s="17">
        <f>11433-1305</f>
        <v>10128</v>
      </c>
      <c r="H15" s="14"/>
    </row>
    <row r="16" spans="1:8" ht="17.25" thickBot="1" x14ac:dyDescent="0.3">
      <c r="A16" s="4">
        <v>3</v>
      </c>
      <c r="B16" s="5" t="s">
        <v>70</v>
      </c>
      <c r="C16" s="6">
        <v>29</v>
      </c>
      <c r="D16" s="5">
        <v>45</v>
      </c>
      <c r="E16" s="2"/>
      <c r="F16" s="19">
        <v>1305</v>
      </c>
      <c r="G16" s="16">
        <f>10128-1305</f>
        <v>8823</v>
      </c>
      <c r="H16" s="23"/>
    </row>
    <row r="17" spans="1:8" ht="17.25" thickBot="1" x14ac:dyDescent="0.3">
      <c r="A17" s="4">
        <v>4</v>
      </c>
      <c r="B17" s="5" t="s">
        <v>71</v>
      </c>
      <c r="C17" s="5">
        <v>29</v>
      </c>
      <c r="D17" s="5">
        <v>8</v>
      </c>
      <c r="E17" s="2"/>
      <c r="F17" s="19">
        <v>203</v>
      </c>
      <c r="G17" s="16">
        <f>8823-203</f>
        <v>8620</v>
      </c>
      <c r="H17" s="23"/>
    </row>
    <row r="18" spans="1:8" ht="17.25" thickBot="1" x14ac:dyDescent="0.3">
      <c r="A18" s="4">
        <v>5</v>
      </c>
      <c r="B18" s="5" t="s">
        <v>72</v>
      </c>
      <c r="C18" s="5">
        <v>29</v>
      </c>
      <c r="D18" s="5">
        <v>95</v>
      </c>
      <c r="E18" s="2"/>
      <c r="F18" s="19">
        <v>2755</v>
      </c>
      <c r="G18" s="16">
        <f>8620-2755</f>
        <v>5865</v>
      </c>
      <c r="H18" s="23"/>
    </row>
    <row r="19" spans="1:8" ht="17.25" thickBot="1" x14ac:dyDescent="0.3">
      <c r="A19" s="4">
        <v>6</v>
      </c>
      <c r="B19" s="5" t="s">
        <v>73</v>
      </c>
      <c r="C19" s="5">
        <v>1</v>
      </c>
      <c r="D19" s="5">
        <v>200</v>
      </c>
      <c r="E19" s="2"/>
      <c r="F19" s="19">
        <v>200</v>
      </c>
      <c r="G19" s="16">
        <f>5865-200</f>
        <v>5665</v>
      </c>
      <c r="H19" s="51" t="s">
        <v>93</v>
      </c>
    </row>
    <row r="20" spans="1:8" ht="17.25" thickBot="1" x14ac:dyDescent="0.3">
      <c r="A20" s="4">
        <v>7</v>
      </c>
      <c r="B20" s="5" t="s">
        <v>75</v>
      </c>
      <c r="C20" s="5"/>
      <c r="D20" s="5">
        <v>0.8</v>
      </c>
      <c r="E20" s="2"/>
      <c r="F20" s="19">
        <v>464</v>
      </c>
      <c r="G20" s="16">
        <f>5665-464</f>
        <v>5201</v>
      </c>
      <c r="H20" s="51" t="s">
        <v>88</v>
      </c>
    </row>
    <row r="21" spans="1:8" ht="17.25" thickBot="1" x14ac:dyDescent="0.3">
      <c r="A21" s="4">
        <v>8</v>
      </c>
      <c r="B21" s="5" t="s">
        <v>74</v>
      </c>
      <c r="C21" s="5">
        <v>1</v>
      </c>
      <c r="D21" s="5">
        <v>200</v>
      </c>
      <c r="E21" s="2"/>
      <c r="F21" s="19">
        <v>200</v>
      </c>
      <c r="G21" s="16">
        <f>5201-200</f>
        <v>5001</v>
      </c>
      <c r="H21" s="51" t="s">
        <v>89</v>
      </c>
    </row>
    <row r="22" spans="1:8" ht="17.25" thickBot="1" x14ac:dyDescent="0.3">
      <c r="A22" s="4">
        <v>9</v>
      </c>
      <c r="B22" s="11" t="s">
        <v>76</v>
      </c>
      <c r="C22" s="11"/>
      <c r="D22" s="11">
        <v>0.8</v>
      </c>
      <c r="E22" s="2"/>
      <c r="F22" s="17">
        <v>479</v>
      </c>
      <c r="G22" s="16">
        <f>5001-479</f>
        <v>4522</v>
      </c>
      <c r="H22" s="51" t="s">
        <v>90</v>
      </c>
    </row>
    <row r="23" spans="1:8" ht="17.25" thickBot="1" x14ac:dyDescent="0.3">
      <c r="A23" s="4">
        <v>10</v>
      </c>
      <c r="B23" s="11" t="s">
        <v>77</v>
      </c>
      <c r="C23" s="11">
        <v>1</v>
      </c>
      <c r="D23" s="11">
        <v>200</v>
      </c>
      <c r="E23" s="4"/>
      <c r="F23" s="17">
        <v>200</v>
      </c>
      <c r="G23" s="16">
        <f>4522-200</f>
        <v>4322</v>
      </c>
      <c r="H23" s="51" t="s">
        <v>91</v>
      </c>
    </row>
    <row r="24" spans="1:8" ht="17.25" thickBot="1" x14ac:dyDescent="0.3">
      <c r="A24" s="4">
        <v>11</v>
      </c>
      <c r="B24" s="11" t="s">
        <v>95</v>
      </c>
      <c r="C24" s="11">
        <v>29</v>
      </c>
      <c r="D24" s="11">
        <v>35</v>
      </c>
      <c r="E24" s="4"/>
      <c r="F24" s="17">
        <v>1050</v>
      </c>
      <c r="G24" s="16">
        <f>4322-1050</f>
        <v>3272</v>
      </c>
      <c r="H24" s="51" t="s">
        <v>88</v>
      </c>
    </row>
    <row r="25" spans="1:8" ht="20.25" thickBot="1" x14ac:dyDescent="0.3">
      <c r="A25" s="4"/>
      <c r="B25" s="15" t="s">
        <v>11</v>
      </c>
      <c r="C25" s="1"/>
      <c r="D25" s="1"/>
      <c r="E25" s="2"/>
      <c r="F25" s="20">
        <f>SUM(F14:F24)</f>
        <v>8361</v>
      </c>
      <c r="G25" s="21">
        <v>3272</v>
      </c>
      <c r="H25" s="50" t="s">
        <v>96</v>
      </c>
    </row>
    <row r="26" spans="1:8" ht="19.5" x14ac:dyDescent="0.25">
      <c r="A26" s="53"/>
      <c r="B26" s="54"/>
      <c r="C26" s="63"/>
      <c r="D26" s="63"/>
      <c r="E26" s="61"/>
      <c r="F26" s="64"/>
      <c r="G26" s="65"/>
      <c r="H26" s="66"/>
    </row>
    <row r="27" spans="1:8" ht="19.5" x14ac:dyDescent="0.25">
      <c r="A27" s="53"/>
      <c r="B27" s="54"/>
      <c r="C27" s="63"/>
      <c r="D27" s="63"/>
      <c r="E27" s="61"/>
      <c r="F27" s="64"/>
      <c r="G27" s="65"/>
      <c r="H27" s="66"/>
    </row>
    <row r="28" spans="1:8" ht="19.5" x14ac:dyDescent="0.25">
      <c r="A28" s="53"/>
      <c r="B28" s="54"/>
      <c r="C28" s="63"/>
      <c r="D28" s="63"/>
      <c r="E28" s="61"/>
      <c r="F28" s="64"/>
      <c r="G28" s="65"/>
      <c r="H28" s="66"/>
    </row>
    <row r="29" spans="1:8" x14ac:dyDescent="0.25">
      <c r="A29" s="60"/>
      <c r="B29" s="61"/>
      <c r="C29" s="61"/>
      <c r="D29" s="61"/>
      <c r="E29" s="53"/>
      <c r="F29" s="62"/>
      <c r="G29" s="62"/>
      <c r="H29" s="61"/>
    </row>
    <row r="30" spans="1:8" ht="17.25" thickBot="1" x14ac:dyDescent="0.3">
      <c r="A30" s="68" t="s">
        <v>78</v>
      </c>
      <c r="B30" s="68"/>
      <c r="C30" s="68"/>
      <c r="D30" s="68"/>
      <c r="E30" s="68"/>
      <c r="F30" s="68"/>
      <c r="G30" s="68"/>
      <c r="H30" s="68"/>
    </row>
    <row r="31" spans="1:8" ht="17.25" thickBot="1" x14ac:dyDescent="0.3">
      <c r="A31" s="1" t="s">
        <v>12</v>
      </c>
      <c r="B31" s="1" t="s">
        <v>13</v>
      </c>
      <c r="C31" s="1" t="s">
        <v>14</v>
      </c>
      <c r="D31" s="1" t="s">
        <v>15</v>
      </c>
      <c r="E31" s="1" t="s">
        <v>16</v>
      </c>
      <c r="F31" s="1" t="s">
        <v>17</v>
      </c>
      <c r="G31" s="1" t="s">
        <v>18</v>
      </c>
      <c r="H31" s="1"/>
    </row>
    <row r="32" spans="1:8" ht="17.25" thickBot="1" x14ac:dyDescent="0.3">
      <c r="A32" s="4">
        <v>1</v>
      </c>
      <c r="B32" s="5" t="s">
        <v>79</v>
      </c>
      <c r="C32" s="7">
        <v>1</v>
      </c>
      <c r="D32" s="18">
        <v>200</v>
      </c>
      <c r="E32" s="24"/>
      <c r="F32" s="25">
        <v>200</v>
      </c>
      <c r="G32" s="26">
        <f>3272-200</f>
        <v>3072</v>
      </c>
      <c r="H32" s="51" t="s">
        <v>94</v>
      </c>
    </row>
    <row r="33" spans="1:8" ht="17.25" thickBot="1" x14ac:dyDescent="0.3">
      <c r="A33" s="4">
        <v>2</v>
      </c>
      <c r="B33" s="5" t="s">
        <v>92</v>
      </c>
      <c r="C33" s="28">
        <v>1</v>
      </c>
      <c r="D33" s="27">
        <v>264</v>
      </c>
      <c r="E33" s="25"/>
      <c r="F33" s="27">
        <v>264</v>
      </c>
      <c r="G33" s="25">
        <f>3072-264</f>
        <v>2808</v>
      </c>
      <c r="H33" s="52" t="s">
        <v>88</v>
      </c>
    </row>
    <row r="34" spans="1:8" ht="17.25" thickBot="1" x14ac:dyDescent="0.3">
      <c r="A34" s="4">
        <v>3</v>
      </c>
      <c r="B34" s="5" t="s">
        <v>83</v>
      </c>
      <c r="C34" s="28">
        <v>30</v>
      </c>
      <c r="D34" s="27">
        <v>35</v>
      </c>
      <c r="E34" s="25"/>
      <c r="F34" s="27">
        <v>1050</v>
      </c>
      <c r="G34" s="25">
        <f>2808-1050</f>
        <v>1758</v>
      </c>
      <c r="H34" s="52" t="s">
        <v>88</v>
      </c>
    </row>
    <row r="35" spans="1:8" ht="17.25" thickBot="1" x14ac:dyDescent="0.3">
      <c r="A35" s="4">
        <v>4</v>
      </c>
      <c r="B35" s="5" t="s">
        <v>84</v>
      </c>
      <c r="C35" s="28">
        <v>29</v>
      </c>
      <c r="D35" s="27">
        <v>17</v>
      </c>
      <c r="E35" s="25"/>
      <c r="F35" s="27">
        <v>493</v>
      </c>
      <c r="G35" s="25">
        <f>1758-493</f>
        <v>1265</v>
      </c>
      <c r="H35" s="52" t="s">
        <v>88</v>
      </c>
    </row>
    <row r="36" spans="1:8" ht="17.25" thickBot="1" x14ac:dyDescent="0.3">
      <c r="A36" s="4"/>
      <c r="B36" s="5" t="s">
        <v>101</v>
      </c>
      <c r="C36" s="28">
        <v>30</v>
      </c>
      <c r="D36" s="27">
        <v>1.5</v>
      </c>
      <c r="E36" s="25"/>
      <c r="F36" s="27">
        <v>45</v>
      </c>
      <c r="G36" s="25">
        <f>1265-45</f>
        <v>1220</v>
      </c>
      <c r="H36" s="52" t="s">
        <v>88</v>
      </c>
    </row>
    <row r="37" spans="1:8" ht="17.25" thickBot="1" x14ac:dyDescent="0.3">
      <c r="A37" s="4">
        <v>5</v>
      </c>
      <c r="B37" s="11" t="s">
        <v>97</v>
      </c>
      <c r="C37" s="28">
        <v>29</v>
      </c>
      <c r="D37" s="27">
        <v>7</v>
      </c>
      <c r="E37" s="25"/>
      <c r="F37" s="27">
        <v>203</v>
      </c>
      <c r="G37" s="25">
        <f>1220-203</f>
        <v>1017</v>
      </c>
      <c r="H37" s="52" t="s">
        <v>88</v>
      </c>
    </row>
    <row r="38" spans="1:8" ht="17.25" thickBot="1" x14ac:dyDescent="0.3">
      <c r="A38" s="4">
        <v>6</v>
      </c>
      <c r="B38" s="11" t="s">
        <v>98</v>
      </c>
      <c r="C38" s="28" t="s">
        <v>100</v>
      </c>
      <c r="D38" s="27">
        <v>4000</v>
      </c>
      <c r="E38" s="25"/>
      <c r="F38" s="27">
        <v>4000</v>
      </c>
      <c r="G38" s="25"/>
      <c r="H38" s="52" t="s">
        <v>99</v>
      </c>
    </row>
    <row r="39" spans="1:8" ht="17.25" thickBot="1" x14ac:dyDescent="0.3">
      <c r="A39" s="4">
        <v>7</v>
      </c>
      <c r="B39" s="5" t="s">
        <v>80</v>
      </c>
      <c r="C39" s="7">
        <v>29</v>
      </c>
      <c r="D39" s="27">
        <v>45</v>
      </c>
      <c r="E39" s="25"/>
      <c r="F39" s="18">
        <v>1305</v>
      </c>
      <c r="G39" s="26"/>
      <c r="H39" s="52" t="s">
        <v>85</v>
      </c>
    </row>
    <row r="40" spans="1:8" ht="17.25" thickBot="1" x14ac:dyDescent="0.3">
      <c r="A40" s="4">
        <v>8</v>
      </c>
      <c r="B40" s="5" t="s">
        <v>81</v>
      </c>
      <c r="C40" s="7">
        <v>29</v>
      </c>
      <c r="D40" s="27">
        <v>45</v>
      </c>
      <c r="E40" s="25"/>
      <c r="F40" s="27">
        <v>1305</v>
      </c>
      <c r="G40" s="25"/>
      <c r="H40" s="52" t="s">
        <v>86</v>
      </c>
    </row>
    <row r="41" spans="1:8" ht="17.25" thickBot="1" x14ac:dyDescent="0.3">
      <c r="A41" s="4">
        <v>9</v>
      </c>
      <c r="B41" s="5" t="s">
        <v>82</v>
      </c>
      <c r="C41" s="28">
        <v>29</v>
      </c>
      <c r="D41" s="27">
        <v>35</v>
      </c>
      <c r="E41" s="25"/>
      <c r="F41" s="27">
        <v>1015</v>
      </c>
      <c r="G41" s="25"/>
      <c r="H41" s="52" t="s">
        <v>87</v>
      </c>
    </row>
    <row r="42" spans="1:8" ht="17.25" thickBot="1" x14ac:dyDescent="0.3">
      <c r="A42" s="4">
        <v>10</v>
      </c>
      <c r="B42" s="11"/>
      <c r="C42" s="29"/>
      <c r="D42" s="30"/>
      <c r="E42" s="25"/>
      <c r="F42" s="26"/>
      <c r="G42" s="25"/>
      <c r="H42" s="9"/>
    </row>
    <row r="43" spans="1:8" ht="20.25" thickBot="1" x14ac:dyDescent="0.3">
      <c r="A43" s="4"/>
      <c r="B43" s="15" t="s">
        <v>19</v>
      </c>
      <c r="C43" s="35"/>
      <c r="D43" s="26"/>
      <c r="E43" s="31"/>
      <c r="F43" s="32"/>
      <c r="G43" s="31"/>
      <c r="H43" s="9"/>
    </row>
    <row r="44" spans="1:8" ht="19.5" x14ac:dyDescent="0.25">
      <c r="A44" s="53"/>
      <c r="B44" s="54"/>
      <c r="C44" s="55"/>
      <c r="D44" s="56"/>
      <c r="E44" s="57"/>
      <c r="F44" s="58"/>
      <c r="G44" s="57"/>
      <c r="H44" s="59"/>
    </row>
  </sheetData>
  <mergeCells count="3">
    <mergeCell ref="A1:H1"/>
    <mergeCell ref="A12:H12"/>
    <mergeCell ref="A30:H30"/>
  </mergeCells>
  <phoneticPr fontId="1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H28"/>
    </sheetView>
  </sheetViews>
  <sheetFormatPr defaultRowHeight="16.5" x14ac:dyDescent="0.25"/>
  <cols>
    <col min="1" max="1" width="7.25" customWidth="1"/>
    <col min="2" max="2" width="21.125" customWidth="1"/>
    <col min="3" max="3" width="6.625" customWidth="1"/>
    <col min="4" max="4" width="7.75" customWidth="1"/>
    <col min="5" max="5" width="11.5" customWidth="1"/>
    <col min="6" max="6" width="12.375" customWidth="1"/>
    <col min="7" max="7" width="10.125" customWidth="1"/>
    <col min="8" max="8" width="20.5" customWidth="1"/>
  </cols>
  <sheetData>
    <row r="1" spans="1:8" ht="35.2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</row>
    <row r="2" spans="1:8" ht="17.25" thickBot="1" x14ac:dyDescent="0.3">
      <c r="A2" s="4">
        <v>1</v>
      </c>
      <c r="B2" s="5" t="s">
        <v>21</v>
      </c>
      <c r="C2" s="7"/>
      <c r="D2" s="18"/>
      <c r="E2" s="24">
        <v>2140</v>
      </c>
      <c r="F2" s="25"/>
      <c r="G2" s="26"/>
      <c r="H2" s="4"/>
    </row>
    <row r="3" spans="1:8" ht="17.25" thickBot="1" x14ac:dyDescent="0.3">
      <c r="A3" s="4">
        <v>2</v>
      </c>
      <c r="B3" s="5" t="s">
        <v>22</v>
      </c>
      <c r="C3" s="7"/>
      <c r="D3" s="27"/>
      <c r="E3" s="25">
        <v>7076</v>
      </c>
      <c r="F3" s="18"/>
      <c r="G3" s="26"/>
      <c r="H3" s="4"/>
    </row>
    <row r="4" spans="1:8" ht="17.25" thickBot="1" x14ac:dyDescent="0.3">
      <c r="A4" s="4">
        <v>3</v>
      </c>
      <c r="B4" s="5" t="s">
        <v>20</v>
      </c>
      <c r="C4" s="7"/>
      <c r="D4" s="27"/>
      <c r="E4" s="25"/>
      <c r="F4" s="27">
        <v>1100</v>
      </c>
      <c r="G4" s="25"/>
      <c r="H4" s="33"/>
    </row>
    <row r="5" spans="1:8" ht="17.25" thickBot="1" x14ac:dyDescent="0.3">
      <c r="A5" s="4">
        <v>4</v>
      </c>
      <c r="B5" s="5" t="s">
        <v>23</v>
      </c>
      <c r="C5" s="28"/>
      <c r="D5" s="27"/>
      <c r="E5" s="25"/>
      <c r="F5" s="27">
        <v>66</v>
      </c>
      <c r="G5" s="25"/>
      <c r="H5" s="34"/>
    </row>
    <row r="6" spans="1:8" ht="17.25" thickBot="1" x14ac:dyDescent="0.3">
      <c r="A6" s="4">
        <v>5</v>
      </c>
      <c r="B6" s="5" t="s">
        <v>24</v>
      </c>
      <c r="C6" s="28"/>
      <c r="D6" s="27"/>
      <c r="E6" s="25"/>
      <c r="F6" s="27">
        <v>224</v>
      </c>
      <c r="G6" s="25"/>
      <c r="H6" s="34"/>
    </row>
    <row r="7" spans="1:8" ht="17.25" thickBot="1" x14ac:dyDescent="0.3">
      <c r="A7" s="4">
        <v>6</v>
      </c>
      <c r="B7" s="5" t="s">
        <v>25</v>
      </c>
      <c r="C7" s="28"/>
      <c r="D7" s="27"/>
      <c r="E7" s="25"/>
      <c r="F7" s="27">
        <v>100</v>
      </c>
      <c r="G7" s="25"/>
      <c r="H7" s="34"/>
    </row>
    <row r="8" spans="1:8" ht="17.25" thickBot="1" x14ac:dyDescent="0.3">
      <c r="A8" s="4">
        <v>7</v>
      </c>
      <c r="B8" s="5" t="s">
        <v>26</v>
      </c>
      <c r="C8" s="28"/>
      <c r="D8" s="27"/>
      <c r="E8" s="25"/>
      <c r="F8" s="27">
        <v>300</v>
      </c>
      <c r="G8" s="25"/>
      <c r="H8" s="33"/>
    </row>
    <row r="9" spans="1:8" ht="20.25" customHeight="1" thickBot="1" x14ac:dyDescent="0.3">
      <c r="A9" s="4"/>
      <c r="B9" s="15" t="s">
        <v>27</v>
      </c>
      <c r="C9" s="35"/>
      <c r="D9" s="26"/>
      <c r="E9" s="31">
        <f>SUM(E2:E8)</f>
        <v>9216</v>
      </c>
      <c r="F9" s="32">
        <f>SUM(F2:F8)</f>
        <v>1790</v>
      </c>
      <c r="G9" s="31">
        <f>9216-1790</f>
        <v>7426</v>
      </c>
      <c r="H9" s="9"/>
    </row>
    <row r="10" spans="1:8" ht="17.25" thickBot="1" x14ac:dyDescent="0.3"/>
    <row r="11" spans="1:8" ht="33.75" customHeight="1" thickBot="1" x14ac:dyDescent="0.3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/>
    </row>
    <row r="12" spans="1:8" ht="17.25" thickBot="1" x14ac:dyDescent="0.3">
      <c r="A12" s="4">
        <v>1</v>
      </c>
      <c r="B12" s="5" t="s">
        <v>28</v>
      </c>
      <c r="C12" s="7"/>
      <c r="D12" s="18"/>
      <c r="E12" s="24"/>
      <c r="F12" s="25"/>
      <c r="G12" s="26">
        <v>5500</v>
      </c>
      <c r="H12" s="4" t="s">
        <v>29</v>
      </c>
    </row>
    <row r="13" spans="1:8" ht="24.75" customHeight="1" thickBot="1" x14ac:dyDescent="0.3">
      <c r="A13" s="4">
        <v>2</v>
      </c>
      <c r="B13" s="5" t="s">
        <v>30</v>
      </c>
      <c r="C13" s="7">
        <v>25</v>
      </c>
      <c r="D13" s="27">
        <v>100</v>
      </c>
      <c r="E13" s="25"/>
      <c r="F13" s="18">
        <v>2500</v>
      </c>
      <c r="G13" s="26">
        <v>3000</v>
      </c>
      <c r="H13" s="4" t="s">
        <v>31</v>
      </c>
    </row>
    <row r="14" spans="1:8" ht="17.25" thickBot="1" x14ac:dyDescent="0.3">
      <c r="A14" s="4">
        <v>3</v>
      </c>
      <c r="B14" s="5" t="s">
        <v>32</v>
      </c>
      <c r="C14" s="7"/>
      <c r="D14" s="27"/>
      <c r="E14" s="25">
        <v>7426</v>
      </c>
      <c r="F14" s="27"/>
      <c r="G14" s="25">
        <v>10426</v>
      </c>
      <c r="H14" s="33"/>
    </row>
    <row r="15" spans="1:8" ht="33.75" thickBot="1" x14ac:dyDescent="0.3">
      <c r="A15" s="4">
        <v>4</v>
      </c>
      <c r="B15" s="5" t="s">
        <v>33</v>
      </c>
      <c r="C15" s="28"/>
      <c r="D15" s="27"/>
      <c r="E15" s="25"/>
      <c r="F15" s="27">
        <v>120</v>
      </c>
      <c r="G15" s="25">
        <v>10306</v>
      </c>
      <c r="H15" s="34"/>
    </row>
    <row r="16" spans="1:8" ht="17.25" thickBot="1" x14ac:dyDescent="0.3">
      <c r="A16" s="4">
        <v>5</v>
      </c>
      <c r="B16" s="5" t="s">
        <v>34</v>
      </c>
      <c r="C16" s="28"/>
      <c r="D16" s="27"/>
      <c r="E16" s="25"/>
      <c r="F16" s="27">
        <v>200</v>
      </c>
      <c r="G16" s="25">
        <v>10106</v>
      </c>
      <c r="H16" s="34" t="s">
        <v>35</v>
      </c>
    </row>
    <row r="17" spans="1:8" ht="17.25" thickBot="1" x14ac:dyDescent="0.3">
      <c r="A17" s="4">
        <v>6</v>
      </c>
      <c r="B17" s="5" t="s">
        <v>36</v>
      </c>
      <c r="C17" s="28">
        <v>25</v>
      </c>
      <c r="D17" s="27"/>
      <c r="E17" s="25"/>
      <c r="F17" s="27">
        <v>125</v>
      </c>
      <c r="G17" s="25">
        <f>10106-125</f>
        <v>9981</v>
      </c>
      <c r="H17" s="34"/>
    </row>
    <row r="18" spans="1:8" ht="17.25" thickBot="1" x14ac:dyDescent="0.3">
      <c r="A18" s="4">
        <v>7</v>
      </c>
      <c r="B18" s="5" t="s">
        <v>40</v>
      </c>
      <c r="C18" s="28">
        <v>25</v>
      </c>
      <c r="D18" s="27">
        <v>7</v>
      </c>
      <c r="E18" s="25"/>
      <c r="F18" s="27">
        <v>175</v>
      </c>
      <c r="G18" s="25">
        <f>9981-175</f>
        <v>9806</v>
      </c>
      <c r="H18" s="34"/>
    </row>
    <row r="19" spans="1:8" ht="17.25" thickBot="1" x14ac:dyDescent="0.3">
      <c r="A19" s="4">
        <v>8</v>
      </c>
      <c r="B19" s="5" t="s">
        <v>37</v>
      </c>
      <c r="C19" s="28">
        <v>25</v>
      </c>
      <c r="D19" s="27">
        <v>150</v>
      </c>
      <c r="E19" s="25"/>
      <c r="F19" s="27">
        <v>3750</v>
      </c>
      <c r="G19" s="25">
        <f>9806-3750</f>
        <v>6056</v>
      </c>
      <c r="H19" s="34" t="s">
        <v>49</v>
      </c>
    </row>
    <row r="20" spans="1:8" ht="17.25" thickBot="1" x14ac:dyDescent="0.3">
      <c r="A20" s="4">
        <v>9</v>
      </c>
      <c r="B20" s="5" t="s">
        <v>38</v>
      </c>
      <c r="C20" s="28"/>
      <c r="D20" s="27"/>
      <c r="E20" s="25"/>
      <c r="F20" s="27">
        <v>200</v>
      </c>
      <c r="G20" s="25">
        <f>6056-200</f>
        <v>5856</v>
      </c>
      <c r="H20" s="34"/>
    </row>
    <row r="21" spans="1:8" ht="17.25" thickBot="1" x14ac:dyDescent="0.3">
      <c r="A21" s="4">
        <v>10</v>
      </c>
      <c r="B21" s="5" t="s">
        <v>39</v>
      </c>
      <c r="C21" s="28">
        <v>25</v>
      </c>
      <c r="D21" s="27">
        <v>40</v>
      </c>
      <c r="E21" s="25"/>
      <c r="F21" s="27">
        <v>1000</v>
      </c>
      <c r="G21" s="25">
        <v>4856</v>
      </c>
      <c r="H21" s="34"/>
    </row>
    <row r="22" spans="1:8" ht="17.25" thickBot="1" x14ac:dyDescent="0.3">
      <c r="A22" s="4">
        <v>11</v>
      </c>
      <c r="B22" s="5" t="s">
        <v>41</v>
      </c>
      <c r="C22" s="28">
        <v>26</v>
      </c>
      <c r="D22" s="27">
        <v>105</v>
      </c>
      <c r="E22" s="25"/>
      <c r="F22" s="27">
        <v>2730</v>
      </c>
      <c r="G22" s="25">
        <f>4856-2730</f>
        <v>2126</v>
      </c>
      <c r="H22" s="34"/>
    </row>
    <row r="23" spans="1:8" ht="17.25" thickBot="1" x14ac:dyDescent="0.3">
      <c r="A23" s="4">
        <v>12</v>
      </c>
      <c r="B23" s="5" t="s">
        <v>42</v>
      </c>
      <c r="C23" s="28">
        <v>25</v>
      </c>
      <c r="D23" s="27">
        <v>25</v>
      </c>
      <c r="E23" s="25"/>
      <c r="F23" s="27">
        <v>625</v>
      </c>
      <c r="G23" s="25">
        <f>2126-625</f>
        <v>1501</v>
      </c>
      <c r="H23" s="34"/>
    </row>
    <row r="24" spans="1:8" ht="17.25" thickBot="1" x14ac:dyDescent="0.3">
      <c r="A24" s="4">
        <v>13</v>
      </c>
      <c r="B24" s="5" t="s">
        <v>43</v>
      </c>
      <c r="C24" s="28">
        <v>12</v>
      </c>
      <c r="D24" s="27">
        <v>48</v>
      </c>
      <c r="E24" s="25">
        <v>576</v>
      </c>
      <c r="F24" s="27"/>
      <c r="G24" s="25">
        <f>1501+576</f>
        <v>2077</v>
      </c>
      <c r="H24" s="34"/>
    </row>
    <row r="25" spans="1:8" ht="17.25" thickBot="1" x14ac:dyDescent="0.3">
      <c r="A25" s="4">
        <v>14</v>
      </c>
      <c r="B25" s="5" t="s">
        <v>44</v>
      </c>
      <c r="C25" s="28" t="s">
        <v>45</v>
      </c>
      <c r="D25" s="27">
        <v>500</v>
      </c>
      <c r="E25" s="25"/>
      <c r="F25" s="27">
        <v>1961</v>
      </c>
      <c r="G25" s="25">
        <f>2077-1961</f>
        <v>116</v>
      </c>
      <c r="H25" s="34" t="s">
        <v>48</v>
      </c>
    </row>
    <row r="26" spans="1:8" ht="17.25" thickBot="1" x14ac:dyDescent="0.3">
      <c r="A26" s="4">
        <v>15</v>
      </c>
      <c r="B26" s="5" t="s">
        <v>46</v>
      </c>
      <c r="C26" s="28"/>
      <c r="D26" s="27">
        <v>40</v>
      </c>
      <c r="E26" s="25"/>
      <c r="F26" s="27"/>
      <c r="G26" s="25">
        <f>116-40</f>
        <v>76</v>
      </c>
      <c r="H26" s="34"/>
    </row>
    <row r="27" spans="1:8" ht="17.25" thickBot="1" x14ac:dyDescent="0.3">
      <c r="A27" s="4">
        <v>14</v>
      </c>
      <c r="B27" s="5" t="s">
        <v>47</v>
      </c>
      <c r="C27" s="28"/>
      <c r="D27" s="27">
        <v>76</v>
      </c>
      <c r="E27" s="25"/>
      <c r="F27" s="27"/>
      <c r="G27" s="25">
        <v>0</v>
      </c>
      <c r="H27" s="34"/>
    </row>
    <row r="28" spans="1:8" ht="20.25" thickBot="1" x14ac:dyDescent="0.3">
      <c r="A28" s="4"/>
      <c r="B28" s="15" t="s">
        <v>10</v>
      </c>
      <c r="C28" s="35"/>
      <c r="D28" s="26"/>
      <c r="E28" s="31">
        <v>7426</v>
      </c>
      <c r="F28" s="32">
        <f>SUM(F12:F27)</f>
        <v>13386</v>
      </c>
      <c r="G28" s="31">
        <v>0</v>
      </c>
      <c r="H28" s="36" t="s">
        <v>50</v>
      </c>
    </row>
  </sheetData>
  <phoneticPr fontId="17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sqref="A1:H17"/>
    </sheetView>
  </sheetViews>
  <sheetFormatPr defaultRowHeight="16.5" x14ac:dyDescent="0.25"/>
  <cols>
    <col min="1" max="1" width="5" customWidth="1"/>
    <col min="2" max="2" width="14" customWidth="1"/>
    <col min="7" max="7" width="10.125" customWidth="1"/>
    <col min="8" max="8" width="16.75" customWidth="1"/>
  </cols>
  <sheetData>
    <row r="1" spans="1:8" ht="17.25" thickBot="1" x14ac:dyDescent="0.3">
      <c r="A1" s="69" t="s">
        <v>51</v>
      </c>
      <c r="B1" s="69"/>
      <c r="C1" s="69"/>
      <c r="D1" s="69"/>
      <c r="E1" s="69"/>
      <c r="F1" s="69"/>
      <c r="G1" s="69"/>
      <c r="H1" s="69"/>
    </row>
    <row r="2" spans="1:8" ht="17.2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17.25" thickBot="1" x14ac:dyDescent="0.3">
      <c r="A3" s="4">
        <v>1</v>
      </c>
      <c r="B3" s="5" t="s">
        <v>53</v>
      </c>
      <c r="C3" s="38">
        <v>27</v>
      </c>
      <c r="D3" s="39">
        <v>500</v>
      </c>
      <c r="E3" s="40">
        <v>13500</v>
      </c>
      <c r="F3" s="41"/>
      <c r="G3" s="42">
        <v>13500</v>
      </c>
      <c r="H3" s="46" t="s">
        <v>59</v>
      </c>
    </row>
    <row r="4" spans="1:8" ht="17.25" thickBot="1" x14ac:dyDescent="0.3">
      <c r="A4" s="4">
        <v>2</v>
      </c>
      <c r="B4" s="5" t="s">
        <v>54</v>
      </c>
      <c r="C4" s="38">
        <v>1</v>
      </c>
      <c r="D4" s="37">
        <v>264</v>
      </c>
      <c r="E4" s="41"/>
      <c r="F4" s="39">
        <v>264</v>
      </c>
      <c r="G4" s="39">
        <f>13500-264</f>
        <v>13236</v>
      </c>
      <c r="H4" s="47" t="s">
        <v>58</v>
      </c>
    </row>
    <row r="5" spans="1:8" ht="27" customHeight="1" thickBot="1" x14ac:dyDescent="0.3">
      <c r="A5" s="4">
        <v>3</v>
      </c>
      <c r="B5" s="13" t="s">
        <v>63</v>
      </c>
      <c r="C5" s="38">
        <v>1</v>
      </c>
      <c r="D5" s="37">
        <v>200</v>
      </c>
      <c r="E5" s="41"/>
      <c r="F5" s="37">
        <v>200</v>
      </c>
      <c r="G5" s="41">
        <f>13236-200</f>
        <v>13036</v>
      </c>
      <c r="H5" s="48" t="s">
        <v>68</v>
      </c>
    </row>
    <row r="6" spans="1:8" ht="33.75" thickBot="1" x14ac:dyDescent="0.3">
      <c r="A6" s="4">
        <v>4</v>
      </c>
      <c r="B6" s="5" t="s">
        <v>55</v>
      </c>
      <c r="C6" s="43">
        <v>30</v>
      </c>
      <c r="D6" s="37">
        <v>30</v>
      </c>
      <c r="E6" s="41"/>
      <c r="F6" s="37">
        <v>900</v>
      </c>
      <c r="G6" s="41">
        <f>13036-900</f>
        <v>12136</v>
      </c>
      <c r="H6" s="47"/>
    </row>
    <row r="7" spans="1:8" ht="17.25" thickBot="1" x14ac:dyDescent="0.3">
      <c r="A7" s="4">
        <v>5</v>
      </c>
      <c r="B7" s="5" t="s">
        <v>64</v>
      </c>
      <c r="C7" s="38">
        <v>1</v>
      </c>
      <c r="D7" s="37">
        <v>200</v>
      </c>
      <c r="E7" s="41"/>
      <c r="F7" s="37">
        <v>200</v>
      </c>
      <c r="G7" s="41">
        <v>11936</v>
      </c>
      <c r="H7" s="47" t="s">
        <v>56</v>
      </c>
    </row>
    <row r="8" spans="1:8" ht="33.75" thickBot="1" x14ac:dyDescent="0.3">
      <c r="A8" s="4">
        <v>6</v>
      </c>
      <c r="B8" s="5" t="s">
        <v>57</v>
      </c>
      <c r="C8" s="43">
        <v>2</v>
      </c>
      <c r="D8" s="37">
        <v>100</v>
      </c>
      <c r="E8" s="41"/>
      <c r="F8" s="37">
        <v>100</v>
      </c>
      <c r="G8" s="41">
        <v>11836</v>
      </c>
      <c r="H8" s="47" t="s">
        <v>61</v>
      </c>
    </row>
    <row r="9" spans="1:8" ht="17.25" thickBot="1" x14ac:dyDescent="0.3">
      <c r="A9" s="4">
        <v>7</v>
      </c>
      <c r="B9" s="11" t="s">
        <v>39</v>
      </c>
      <c r="C9" s="44">
        <v>29</v>
      </c>
      <c r="D9" s="45">
        <v>7</v>
      </c>
      <c r="E9" s="41"/>
      <c r="F9" s="42">
        <v>203</v>
      </c>
      <c r="G9" s="41">
        <f>11836-203</f>
        <v>11633</v>
      </c>
      <c r="H9" s="49" t="s">
        <v>67</v>
      </c>
    </row>
    <row r="10" spans="1:8" ht="17.25" thickBot="1" x14ac:dyDescent="0.3">
      <c r="A10" s="8" t="s">
        <v>8</v>
      </c>
      <c r="B10" s="12" t="s">
        <v>10</v>
      </c>
      <c r="C10" s="2"/>
      <c r="D10" s="16"/>
      <c r="E10" s="16"/>
      <c r="F10" s="21">
        <f>SUM(F4:F9)</f>
        <v>1867</v>
      </c>
      <c r="G10" s="21">
        <v>11633</v>
      </c>
      <c r="H10" s="50" t="s">
        <v>65</v>
      </c>
    </row>
    <row r="11" spans="1:8" x14ac:dyDescent="0.25">
      <c r="G11" t="s">
        <v>9</v>
      </c>
    </row>
    <row r="12" spans="1:8" ht="17.25" thickBot="1" x14ac:dyDescent="0.3">
      <c r="A12" s="69" t="s">
        <v>52</v>
      </c>
      <c r="B12" s="69"/>
      <c r="C12" s="69"/>
      <c r="D12" s="69"/>
      <c r="E12" s="69"/>
      <c r="F12" s="69"/>
      <c r="G12" s="69"/>
      <c r="H12" s="69"/>
    </row>
    <row r="13" spans="1:8" ht="17.25" thickBot="1" x14ac:dyDescent="0.3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</row>
    <row r="14" spans="1:8" ht="17.25" thickBot="1" x14ac:dyDescent="0.3">
      <c r="A14" s="4">
        <v>1</v>
      </c>
      <c r="B14" s="5" t="s">
        <v>62</v>
      </c>
      <c r="C14" s="6">
        <v>1</v>
      </c>
      <c r="D14" s="6">
        <v>200</v>
      </c>
      <c r="E14" s="10"/>
      <c r="F14" s="16">
        <v>200</v>
      </c>
      <c r="G14" s="17">
        <f>11633-200</f>
        <v>11433</v>
      </c>
      <c r="H14" s="49" t="s">
        <v>66</v>
      </c>
    </row>
    <row r="15" spans="1:8" ht="17.25" thickBot="1" x14ac:dyDescent="0.3">
      <c r="A15" s="4">
        <v>2</v>
      </c>
      <c r="B15" s="5" t="s">
        <v>69</v>
      </c>
      <c r="C15" s="6">
        <v>29</v>
      </c>
      <c r="D15" s="5">
        <v>45</v>
      </c>
      <c r="E15" s="3"/>
      <c r="F15" s="18">
        <v>1305</v>
      </c>
      <c r="G15" s="17">
        <f>11433-1305</f>
        <v>10128</v>
      </c>
      <c r="H15" s="14"/>
    </row>
    <row r="16" spans="1:8" ht="33.75" thickBot="1" x14ac:dyDescent="0.3">
      <c r="A16" s="4">
        <v>3</v>
      </c>
      <c r="B16" s="5" t="s">
        <v>70</v>
      </c>
      <c r="C16" s="6">
        <v>29</v>
      </c>
      <c r="D16" s="5">
        <v>45</v>
      </c>
      <c r="E16" s="2"/>
      <c r="F16" s="19">
        <v>1305</v>
      </c>
      <c r="G16" s="16">
        <f>10128-1305</f>
        <v>8823</v>
      </c>
      <c r="H16" s="23"/>
    </row>
    <row r="17" spans="1:8" ht="20.25" thickBot="1" x14ac:dyDescent="0.3">
      <c r="A17" s="4"/>
      <c r="B17" s="15" t="s">
        <v>11</v>
      </c>
      <c r="C17" s="1"/>
      <c r="D17" s="1"/>
      <c r="E17" s="2"/>
      <c r="F17" s="20">
        <f>SUM(F14:F16)</f>
        <v>2810</v>
      </c>
      <c r="G17" s="21">
        <v>8823</v>
      </c>
      <c r="H17" s="22"/>
    </row>
  </sheetData>
  <mergeCells count="2">
    <mergeCell ref="A1:H1"/>
    <mergeCell ref="A12:H12"/>
  </mergeCells>
  <phoneticPr fontId="17" type="noConversion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6.5" x14ac:dyDescent="0.25"/>
  <sheetData/>
  <phoneticPr fontId="17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工作表1</vt:lpstr>
      <vt:lpstr>工作表4</vt:lpstr>
      <vt:lpstr>工作表2</vt:lpstr>
      <vt:lpstr>工作表3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shih han hsu</dc:creator>
  <cp:lastModifiedBy>Windows 使用者</cp:lastModifiedBy>
  <cp:lastPrinted>2018-09-14T07:44:38Z</cp:lastPrinted>
  <dcterms:created xsi:type="dcterms:W3CDTF">2013-02-17T09:06:24Z</dcterms:created>
  <dcterms:modified xsi:type="dcterms:W3CDTF">2018-09-17T03:00:59Z</dcterms:modified>
</cp:coreProperties>
</file>