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中央廚房\菜單\108年3月\"/>
    </mc:Choice>
  </mc:AlternateContent>
  <bookViews>
    <workbookView xWindow="0" yWindow="0" windowWidth="20400" windowHeight="7335" activeTab="5"/>
  </bookViews>
  <sheets>
    <sheet name="3月菜單" sheetId="10" r:id="rId1"/>
    <sheet name="素食菜單" sheetId="12" r:id="rId2"/>
    <sheet name="0304~0308" sheetId="4" r:id="rId3"/>
    <sheet name="0311~0315" sheetId="5" r:id="rId4"/>
    <sheet name="0318~0322" sheetId="7" r:id="rId5"/>
    <sheet name="0325~0329" sheetId="9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AN19" i="7" l="1"/>
  <c r="AM19" i="7"/>
  <c r="AN18" i="7"/>
  <c r="AK18" i="7"/>
  <c r="AN17" i="7"/>
  <c r="AM17" i="7"/>
  <c r="AN16" i="7"/>
  <c r="AK16" i="7"/>
  <c r="AN18" i="9" l="1"/>
  <c r="AN17" i="9"/>
  <c r="AL17" i="9"/>
  <c r="AN16" i="9"/>
  <c r="AM16" i="9"/>
  <c r="P16" i="5"/>
  <c r="N16" i="5"/>
  <c r="P19" i="4" l="1"/>
  <c r="O19" i="4"/>
  <c r="O18" i="4"/>
  <c r="P17" i="4"/>
  <c r="O17" i="4"/>
  <c r="P16" i="4"/>
  <c r="P9" i="4" l="1"/>
  <c r="N9" i="4"/>
  <c r="P11" i="4"/>
  <c r="P10" i="4"/>
  <c r="O10" i="4"/>
  <c r="P8" i="4"/>
  <c r="O8" i="4"/>
  <c r="AF19" i="9" l="1"/>
  <c r="AE19" i="9"/>
  <c r="AF18" i="9"/>
  <c r="AF17" i="9"/>
  <c r="AD17" i="9"/>
  <c r="AF16" i="9"/>
  <c r="AD16" i="9"/>
  <c r="P19" i="9"/>
  <c r="O19" i="9"/>
  <c r="P18" i="9"/>
  <c r="O18" i="9"/>
  <c r="P17" i="9"/>
  <c r="N17" i="9"/>
  <c r="P16" i="9"/>
  <c r="O16" i="9"/>
  <c r="X16" i="9"/>
  <c r="V16" i="9"/>
  <c r="X13" i="9"/>
  <c r="W13" i="9"/>
  <c r="X12" i="9"/>
  <c r="W12" i="9"/>
  <c r="X11" i="9"/>
  <c r="W11" i="9"/>
  <c r="X10" i="9"/>
  <c r="V10" i="9"/>
  <c r="X9" i="9"/>
  <c r="W9" i="9"/>
  <c r="U5" i="9"/>
  <c r="AN30" i="9" l="1"/>
  <c r="AN29" i="9"/>
  <c r="AL29" i="9"/>
  <c r="AN28" i="9"/>
  <c r="AM28" i="9"/>
  <c r="AL29" i="7"/>
  <c r="AN9" i="7"/>
  <c r="AN10" i="7"/>
  <c r="AN11" i="7"/>
  <c r="AN12" i="7"/>
  <c r="AN8" i="7"/>
  <c r="AM12" i="7"/>
  <c r="AM11" i="7"/>
  <c r="AM10" i="7"/>
  <c r="AL8" i="7"/>
  <c r="AN8" i="9"/>
  <c r="AL8" i="9"/>
  <c r="P10" i="5"/>
  <c r="M10" i="5"/>
  <c r="AC6" i="7"/>
  <c r="AF5" i="7"/>
  <c r="AC5" i="7"/>
  <c r="AN29" i="5"/>
  <c r="AL29" i="5"/>
  <c r="AD8" i="5"/>
  <c r="H10" i="7" l="1"/>
  <c r="H9" i="7"/>
  <c r="F9" i="7"/>
  <c r="H10" i="9"/>
  <c r="H9" i="9"/>
  <c r="F9" i="9"/>
  <c r="H8" i="9"/>
  <c r="AF20" i="5"/>
  <c r="AE20" i="5"/>
  <c r="AF19" i="5"/>
  <c r="AE19" i="5"/>
  <c r="AF18" i="5"/>
  <c r="AD18" i="5"/>
  <c r="AF17" i="5"/>
  <c r="AE17" i="5"/>
  <c r="AF16" i="5"/>
  <c r="AC16" i="5"/>
  <c r="H19" i="7"/>
  <c r="G19" i="7"/>
  <c r="H18" i="7"/>
  <c r="H17" i="7"/>
  <c r="F17" i="7"/>
  <c r="H16" i="7"/>
  <c r="F16" i="7"/>
  <c r="X9" i="5"/>
  <c r="X10" i="5"/>
  <c r="X11" i="5"/>
  <c r="X12" i="5"/>
  <c r="X8" i="5"/>
  <c r="X24" i="5"/>
  <c r="V24" i="5"/>
  <c r="X13" i="5"/>
  <c r="P9" i="5"/>
  <c r="P8" i="5"/>
  <c r="N8" i="5"/>
  <c r="AC6" i="5"/>
  <c r="AF5" i="5"/>
  <c r="AC5" i="5"/>
  <c r="AC6" i="4"/>
  <c r="AF5" i="4"/>
  <c r="AC5" i="4"/>
  <c r="X13" i="4"/>
  <c r="U13" i="4"/>
  <c r="X16" i="4"/>
  <c r="V16" i="4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M4" i="12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X24" i="9" l="1"/>
  <c r="W24" i="9"/>
  <c r="H19" i="9"/>
  <c r="G19" i="9"/>
  <c r="H18" i="9"/>
  <c r="G18" i="9"/>
  <c r="H17" i="9"/>
  <c r="F17" i="9"/>
  <c r="H16" i="9"/>
  <c r="G16" i="9"/>
  <c r="U16" i="7" l="1"/>
  <c r="AK5" i="7" l="1"/>
  <c r="AN5" i="7"/>
  <c r="AK6" i="7"/>
  <c r="AM24" i="7"/>
  <c r="AN24" i="7"/>
  <c r="P12" i="7"/>
  <c r="P11" i="7"/>
  <c r="O11" i="7"/>
  <c r="P10" i="7"/>
  <c r="P9" i="7"/>
  <c r="O9" i="7"/>
  <c r="P8" i="7"/>
  <c r="N8" i="7"/>
  <c r="X29" i="4"/>
  <c r="X28" i="4"/>
  <c r="W28" i="4"/>
  <c r="AD8" i="4"/>
  <c r="H18" i="4" l="1"/>
  <c r="G18" i="4"/>
  <c r="G16" i="4"/>
  <c r="E17" i="4"/>
  <c r="H12" i="4"/>
  <c r="G12" i="4"/>
  <c r="H11" i="4"/>
  <c r="G11" i="4"/>
  <c r="H10" i="4"/>
  <c r="G10" i="4"/>
  <c r="H9" i="4"/>
  <c r="H8" i="4"/>
  <c r="F8" i="4"/>
  <c r="X16" i="7" l="1"/>
  <c r="W11" i="4" l="1"/>
  <c r="W12" i="4"/>
  <c r="W10" i="4"/>
  <c r="V8" i="4"/>
  <c r="X11" i="4"/>
  <c r="X12" i="4"/>
  <c r="X14" i="4"/>
  <c r="X10" i="4"/>
  <c r="X9" i="4"/>
  <c r="V9" i="4"/>
  <c r="X8" i="4"/>
  <c r="X24" i="4"/>
  <c r="W24" i="4"/>
  <c r="X5" i="4"/>
  <c r="U5" i="4"/>
  <c r="AL28" i="4" l="1"/>
  <c r="AN28" i="4"/>
  <c r="AM29" i="4"/>
  <c r="AN29" i="4"/>
  <c r="E5" i="9" l="1"/>
  <c r="AN28" i="5"/>
  <c r="AM28" i="5"/>
  <c r="AF29" i="4"/>
  <c r="AC29" i="4"/>
  <c r="AF28" i="4"/>
  <c r="AC28" i="4"/>
  <c r="AC29" i="5"/>
  <c r="AC28" i="5"/>
  <c r="AC28" i="7"/>
  <c r="AC29" i="9"/>
  <c r="AC28" i="9"/>
  <c r="AO39" i="9" l="1"/>
  <c r="AC5" i="9"/>
  <c r="AF11" i="9"/>
  <c r="AF10" i="9"/>
  <c r="AF9" i="9"/>
  <c r="AF8" i="9"/>
  <c r="AD8" i="9"/>
  <c r="AK6" i="9"/>
  <c r="AN5" i="9"/>
  <c r="AK5" i="9"/>
  <c r="AO37" i="9"/>
  <c r="AN24" i="9"/>
  <c r="AM24" i="9"/>
  <c r="W15" i="7"/>
  <c r="AO36" i="9" l="1"/>
  <c r="AO38" i="9"/>
  <c r="AO41" i="9" l="1"/>
  <c r="AN20" i="4"/>
  <c r="AM20" i="4"/>
  <c r="AN19" i="4"/>
  <c r="AL19" i="4"/>
  <c r="AN18" i="4"/>
  <c r="AN17" i="4"/>
  <c r="AK17" i="4"/>
  <c r="AN16" i="4"/>
  <c r="AM16" i="4"/>
  <c r="AN12" i="4"/>
  <c r="AN11" i="4"/>
  <c r="AN10" i="4"/>
  <c r="AN9" i="4"/>
  <c r="AN8" i="4"/>
  <c r="AL8" i="4"/>
  <c r="H5" i="7" l="1"/>
  <c r="E5" i="7"/>
  <c r="H5" i="5"/>
  <c r="E5" i="5"/>
  <c r="H5" i="4"/>
  <c r="E5" i="4"/>
  <c r="I36" i="4" s="1"/>
  <c r="AK6" i="4"/>
  <c r="AO36" i="4" s="1"/>
  <c r="AN5" i="4"/>
  <c r="AK5" i="4"/>
  <c r="AK6" i="5"/>
  <c r="AN5" i="5"/>
  <c r="AK5" i="5"/>
  <c r="AF19" i="4"/>
  <c r="AF18" i="4"/>
  <c r="AD18" i="4"/>
  <c r="AG37" i="4" s="1"/>
  <c r="AF17" i="4"/>
  <c r="AE17" i="4"/>
  <c r="AF16" i="4"/>
  <c r="AE16" i="4"/>
  <c r="W28" i="5"/>
  <c r="V8" i="5"/>
  <c r="W12" i="5"/>
  <c r="U11" i="5"/>
  <c r="AM9" i="5"/>
  <c r="AK10" i="5"/>
  <c r="P19" i="7"/>
  <c r="O19" i="7"/>
  <c r="P18" i="7"/>
  <c r="P17" i="7"/>
  <c r="N17" i="7"/>
  <c r="Q37" i="7" s="1"/>
  <c r="P16" i="7"/>
  <c r="M16" i="7"/>
  <c r="P29" i="4"/>
  <c r="N29" i="4"/>
  <c r="P28" i="4"/>
  <c r="O28" i="4"/>
  <c r="H12" i="5"/>
  <c r="AN19" i="5"/>
  <c r="AM19" i="5"/>
  <c r="AN18" i="5"/>
  <c r="AM18" i="5"/>
  <c r="AN17" i="5"/>
  <c r="AL17" i="5"/>
  <c r="AN16" i="5"/>
  <c r="AM16" i="5"/>
  <c r="AN11" i="5"/>
  <c r="AN10" i="5"/>
  <c r="AN9" i="5"/>
  <c r="AN8" i="5"/>
  <c r="AL8" i="5"/>
  <c r="N8" i="9"/>
  <c r="AE20" i="7"/>
  <c r="AF20" i="7"/>
  <c r="AE18" i="7"/>
  <c r="W14" i="7"/>
  <c r="W13" i="7"/>
  <c r="W12" i="7"/>
  <c r="W11" i="7"/>
  <c r="W10" i="7"/>
  <c r="X24" i="7"/>
  <c r="W24" i="7"/>
  <c r="X9" i="7"/>
  <c r="V9" i="7"/>
  <c r="Y37" i="7" s="1"/>
  <c r="X8" i="7"/>
  <c r="V8" i="7"/>
  <c r="U5" i="7"/>
  <c r="Y36" i="7" s="1"/>
  <c r="AF19" i="7"/>
  <c r="AD19" i="7"/>
  <c r="AF18" i="7"/>
  <c r="AF17" i="7"/>
  <c r="AD17" i="7"/>
  <c r="AG37" i="7" s="1"/>
  <c r="AF16" i="7"/>
  <c r="AD16" i="7"/>
  <c r="AF12" i="7"/>
  <c r="AC12" i="7"/>
  <c r="AG36" i="7" s="1"/>
  <c r="AF11" i="7"/>
  <c r="AE11" i="7"/>
  <c r="AF10" i="7"/>
  <c r="AE10" i="7"/>
  <c r="AF9" i="7"/>
  <c r="AF8" i="7"/>
  <c r="AD8" i="7"/>
  <c r="P30" i="7"/>
  <c r="O30" i="7"/>
  <c r="P29" i="7"/>
  <c r="N29" i="7"/>
  <c r="P28" i="7"/>
  <c r="O28" i="7"/>
  <c r="F29" i="7"/>
  <c r="X19" i="5"/>
  <c r="W19" i="5"/>
  <c r="X18" i="5"/>
  <c r="W18" i="5"/>
  <c r="X17" i="5"/>
  <c r="V17" i="5"/>
  <c r="X16" i="5"/>
  <c r="W16" i="5"/>
  <c r="U5" i="5"/>
  <c r="H19" i="5"/>
  <c r="G19" i="5"/>
  <c r="H18" i="5"/>
  <c r="G18" i="5"/>
  <c r="H17" i="5"/>
  <c r="F17" i="5"/>
  <c r="H16" i="5"/>
  <c r="G16" i="5"/>
  <c r="AF24" i="4"/>
  <c r="AE24" i="4"/>
  <c r="AF8" i="4"/>
  <c r="I36" i="9"/>
  <c r="I37" i="9"/>
  <c r="G24" i="9"/>
  <c r="G28" i="9"/>
  <c r="G29" i="9"/>
  <c r="G30" i="9"/>
  <c r="I39" i="9"/>
  <c r="M5" i="9"/>
  <c r="M6" i="9"/>
  <c r="M29" i="9"/>
  <c r="N9" i="9"/>
  <c r="O10" i="9"/>
  <c r="O24" i="9"/>
  <c r="O28" i="9"/>
  <c r="Q38" i="9" s="1"/>
  <c r="Q39" i="9"/>
  <c r="Y36" i="9"/>
  <c r="Y37" i="9"/>
  <c r="Y39" i="9"/>
  <c r="AG36" i="9"/>
  <c r="AG37" i="9"/>
  <c r="AE24" i="9"/>
  <c r="AG38" i="9" s="1"/>
  <c r="AG39" i="9"/>
  <c r="E28" i="7"/>
  <c r="F31" i="7"/>
  <c r="I37" i="7"/>
  <c r="G24" i="7"/>
  <c r="G30" i="7"/>
  <c r="G32" i="7"/>
  <c r="I39" i="7"/>
  <c r="M5" i="7"/>
  <c r="M6" i="7"/>
  <c r="O24" i="7"/>
  <c r="Q39" i="7"/>
  <c r="Y38" i="7"/>
  <c r="Y39" i="7"/>
  <c r="AE24" i="7"/>
  <c r="AG39" i="7"/>
  <c r="AO36" i="7"/>
  <c r="AO37" i="7"/>
  <c r="AO38" i="7"/>
  <c r="AO39" i="7"/>
  <c r="E29" i="5"/>
  <c r="I36" i="5" s="1"/>
  <c r="F8" i="5"/>
  <c r="G9" i="5"/>
  <c r="G11" i="5"/>
  <c r="G24" i="5"/>
  <c r="G28" i="5"/>
  <c r="G30" i="5"/>
  <c r="I39" i="5"/>
  <c r="M5" i="5"/>
  <c r="M6" i="5"/>
  <c r="N29" i="5"/>
  <c r="Q37" i="5" s="1"/>
  <c r="O24" i="5"/>
  <c r="O28" i="5"/>
  <c r="Q38" i="5" s="1"/>
  <c r="Q39" i="5"/>
  <c r="V29" i="5"/>
  <c r="Y37" i="5" s="1"/>
  <c r="W31" i="5"/>
  <c r="Y39" i="5"/>
  <c r="AG36" i="5"/>
  <c r="AG37" i="5"/>
  <c r="AE24" i="5"/>
  <c r="AG38" i="5" s="1"/>
  <c r="AG39" i="5"/>
  <c r="AO36" i="5"/>
  <c r="AM24" i="5"/>
  <c r="AO38" i="5" s="1"/>
  <c r="AO39" i="5"/>
  <c r="F29" i="4"/>
  <c r="I37" i="4" s="1"/>
  <c r="G24" i="4"/>
  <c r="G28" i="4"/>
  <c r="I39" i="4"/>
  <c r="M5" i="4"/>
  <c r="M6" i="4"/>
  <c r="Q37" i="4"/>
  <c r="O24" i="4"/>
  <c r="Q38" i="4" s="1"/>
  <c r="Q39" i="4"/>
  <c r="Y36" i="4"/>
  <c r="Y37" i="4"/>
  <c r="Y38" i="4"/>
  <c r="Y39" i="4"/>
  <c r="AG36" i="4"/>
  <c r="AG38" i="4"/>
  <c r="AG39" i="4"/>
  <c r="AO37" i="4"/>
  <c r="AM24" i="4"/>
  <c r="AO38" i="4" s="1"/>
  <c r="AO39" i="4"/>
  <c r="H30" i="9"/>
  <c r="H29" i="9"/>
  <c r="H28" i="9"/>
  <c r="P28" i="9"/>
  <c r="P29" i="9"/>
  <c r="P10" i="9"/>
  <c r="P9" i="9"/>
  <c r="P8" i="9"/>
  <c r="AN24" i="5"/>
  <c r="P29" i="5"/>
  <c r="P28" i="5"/>
  <c r="H9" i="5"/>
  <c r="AN24" i="4"/>
  <c r="P5" i="5"/>
  <c r="P5" i="7"/>
  <c r="P5" i="9"/>
  <c r="P5" i="4"/>
  <c r="P24" i="5"/>
  <c r="P24" i="7"/>
  <c r="P24" i="9"/>
  <c r="P24" i="4"/>
  <c r="H32" i="7"/>
  <c r="H31" i="7"/>
  <c r="H30" i="7"/>
  <c r="H29" i="7"/>
  <c r="AF8" i="5"/>
  <c r="H11" i="5"/>
  <c r="H10" i="5"/>
  <c r="H8" i="5"/>
  <c r="H30" i="5"/>
  <c r="H29" i="5"/>
  <c r="H28" i="5"/>
  <c r="H29" i="4"/>
  <c r="H30" i="4"/>
  <c r="AF24" i="5"/>
  <c r="AF24" i="7"/>
  <c r="AF24" i="9"/>
  <c r="H28" i="4"/>
  <c r="H24" i="9"/>
  <c r="H28" i="7"/>
  <c r="H24" i="5"/>
  <c r="H24" i="7"/>
  <c r="H24" i="4"/>
  <c r="AG38" i="7" l="1"/>
  <c r="Q36" i="7"/>
  <c r="I38" i="7"/>
  <c r="I38" i="9"/>
  <c r="Q36" i="5"/>
  <c r="Y36" i="5"/>
  <c r="Y41" i="5" s="1"/>
  <c r="AO37" i="5"/>
  <c r="AO41" i="5" s="1"/>
  <c r="I37" i="5"/>
  <c r="I41" i="5" s="1"/>
  <c r="Y38" i="5"/>
  <c r="Q38" i="7"/>
  <c r="Q41" i="7" s="1"/>
  <c r="I38" i="4"/>
  <c r="I38" i="5"/>
  <c r="I36" i="7"/>
  <c r="I41" i="7" s="1"/>
  <c r="Q36" i="4"/>
  <c r="Q41" i="4" s="1"/>
  <c r="Y38" i="9"/>
  <c r="Y41" i="9" s="1"/>
  <c r="Q36" i="9"/>
  <c r="Y41" i="4"/>
  <c r="Q37" i="9"/>
  <c r="I41" i="4"/>
  <c r="AG41" i="4"/>
  <c r="AO41" i="7"/>
  <c r="AG41" i="9"/>
  <c r="AG41" i="7"/>
  <c r="Y41" i="7"/>
  <c r="AG41" i="5"/>
  <c r="AO41" i="4"/>
  <c r="Q41" i="5"/>
  <c r="I41" i="9"/>
  <c r="Q41" i="9" l="1"/>
</calcChain>
</file>

<file path=xl/sharedStrings.xml><?xml version="1.0" encoding="utf-8"?>
<sst xmlns="http://schemas.openxmlformats.org/spreadsheetml/2006/main" count="1446" uniqueCount="703">
  <si>
    <t>綠豆</t>
    <phoneticPr fontId="20" type="noConversion"/>
  </si>
  <si>
    <t>湯</t>
    <phoneticPr fontId="20" type="noConversion"/>
  </si>
  <si>
    <t>湯</t>
  </si>
  <si>
    <t>人數</t>
    <phoneticPr fontId="20" type="noConversion"/>
  </si>
  <si>
    <t>主
菜</t>
    <phoneticPr fontId="20" type="noConversion"/>
  </si>
  <si>
    <t>湯</t>
    <phoneticPr fontId="20" type="noConversion"/>
  </si>
  <si>
    <t>菜
名</t>
    <phoneticPr fontId="20" type="noConversion"/>
  </si>
  <si>
    <t>(一)</t>
    <phoneticPr fontId="20" type="noConversion"/>
  </si>
  <si>
    <t>(二)</t>
    <phoneticPr fontId="20" type="noConversion"/>
  </si>
  <si>
    <t>(三)</t>
    <phoneticPr fontId="20" type="noConversion"/>
  </si>
  <si>
    <t>(四)</t>
    <phoneticPr fontId="20" type="noConversion"/>
  </si>
  <si>
    <t>(五)</t>
    <phoneticPr fontId="20" type="noConversion"/>
  </si>
  <si>
    <t>菜名</t>
    <phoneticPr fontId="20" type="noConversion"/>
  </si>
  <si>
    <t>食材</t>
    <phoneticPr fontId="20" type="noConversion"/>
  </si>
  <si>
    <t>主
食</t>
    <phoneticPr fontId="20" type="noConversion"/>
  </si>
  <si>
    <t>單位</t>
    <phoneticPr fontId="20" type="noConversion"/>
  </si>
  <si>
    <t>每人(g)</t>
    <phoneticPr fontId="20" type="noConversion"/>
  </si>
  <si>
    <t>飯</t>
    <phoneticPr fontId="20" type="noConversion"/>
  </si>
  <si>
    <t>菜</t>
    <phoneticPr fontId="20" type="noConversion"/>
  </si>
  <si>
    <t>單位</t>
    <phoneticPr fontId="20" type="noConversion"/>
  </si>
  <si>
    <t>單位</t>
    <phoneticPr fontId="20" type="noConversion"/>
  </si>
  <si>
    <t>屏東縣</t>
  </si>
  <si>
    <t>屏東縣</t>
    <phoneticPr fontId="20" type="noConversion"/>
  </si>
  <si>
    <t>蛋</t>
    <phoneticPr fontId="20" type="noConversion"/>
  </si>
  <si>
    <t>湯</t>
    <phoneticPr fontId="20" type="noConversion"/>
  </si>
  <si>
    <t>菜
名</t>
    <phoneticPr fontId="20" type="noConversion"/>
  </si>
  <si>
    <t>(一)</t>
    <phoneticPr fontId="20" type="noConversion"/>
  </si>
  <si>
    <t>(二)</t>
    <phoneticPr fontId="20" type="noConversion"/>
  </si>
  <si>
    <t>(三)</t>
    <phoneticPr fontId="20" type="noConversion"/>
  </si>
  <si>
    <t>(四)</t>
    <phoneticPr fontId="20" type="noConversion"/>
  </si>
  <si>
    <t>(五)</t>
    <phoneticPr fontId="20" type="noConversion"/>
  </si>
  <si>
    <t>每人(g)</t>
    <phoneticPr fontId="20" type="noConversion"/>
  </si>
  <si>
    <t>主
食</t>
    <phoneticPr fontId="20" type="noConversion"/>
  </si>
  <si>
    <t>主
菜</t>
    <phoneticPr fontId="20" type="noConversion"/>
  </si>
  <si>
    <t>蔬</t>
    <phoneticPr fontId="20" type="noConversion"/>
  </si>
  <si>
    <t>供應商:大聚便當有限公司 住址:屏東縣內埔鄉豐田村興中二巷26號 負責人:林國榮 營養師:張文琴 電話:08-7798900</t>
    <phoneticPr fontId="20" type="noConversion"/>
  </si>
  <si>
    <t>米</t>
    <phoneticPr fontId="20" type="noConversion"/>
  </si>
  <si>
    <t>(例:大陸妹、油菜、青江、青椒、韭菜、青花菜、菠菜、地瓜葉、龍鬚菜)</t>
    <phoneticPr fontId="20" type="noConversion"/>
  </si>
  <si>
    <t>公斤</t>
    <phoneticPr fontId="20" type="noConversion"/>
  </si>
  <si>
    <t>豆</t>
  </si>
  <si>
    <t>年 級</t>
    <phoneticPr fontId="20" type="noConversion"/>
  </si>
  <si>
    <t>白米</t>
    <phoneticPr fontId="20" type="noConversion"/>
  </si>
  <si>
    <t>雞</t>
    <phoneticPr fontId="20" type="noConversion"/>
  </si>
  <si>
    <t>採購量</t>
    <phoneticPr fontId="20" type="noConversion"/>
  </si>
  <si>
    <t>C</t>
    <phoneticPr fontId="20" type="noConversion"/>
  </si>
  <si>
    <t>P</t>
    <phoneticPr fontId="20" type="noConversion"/>
  </si>
  <si>
    <t>P</t>
    <phoneticPr fontId="20" type="noConversion"/>
  </si>
  <si>
    <t>採購量</t>
    <phoneticPr fontId="20" type="noConversion"/>
  </si>
  <si>
    <t>V</t>
    <phoneticPr fontId="20" type="noConversion"/>
  </si>
  <si>
    <t>V</t>
    <phoneticPr fontId="20" type="noConversion"/>
  </si>
  <si>
    <t>V</t>
    <phoneticPr fontId="20" type="noConversion"/>
  </si>
  <si>
    <t>(炒)</t>
    <phoneticPr fontId="20" type="noConversion"/>
  </si>
  <si>
    <t>(例:大陸妹、油菜、青江、青椒、韭菜、青花菜、菠菜、地瓜葉、龍鬚菜)</t>
    <phoneticPr fontId="20" type="noConversion"/>
  </si>
  <si>
    <t>豆</t>
    <phoneticPr fontId="20" type="noConversion"/>
  </si>
  <si>
    <t>肉</t>
    <phoneticPr fontId="20" type="noConversion"/>
  </si>
  <si>
    <t>1~3</t>
    <phoneticPr fontId="20" type="noConversion"/>
  </si>
  <si>
    <t>菇</t>
    <phoneticPr fontId="20" type="noConversion"/>
  </si>
  <si>
    <t>炒</t>
    <phoneticPr fontId="20" type="noConversion"/>
  </si>
  <si>
    <t>飯</t>
  </si>
  <si>
    <t>白</t>
  </si>
  <si>
    <t>白米(g)</t>
  </si>
  <si>
    <t>粉</t>
    <phoneticPr fontId="20" type="noConversion"/>
  </si>
  <si>
    <t>QR Code</t>
    <phoneticPr fontId="20" type="noConversion"/>
  </si>
  <si>
    <t>菜</t>
    <phoneticPr fontId="20" type="noConversion"/>
  </si>
  <si>
    <t>味</t>
    <phoneticPr fontId="20" type="noConversion"/>
  </si>
  <si>
    <t>噌</t>
    <phoneticPr fontId="20" type="noConversion"/>
  </si>
  <si>
    <t>炒</t>
    <phoneticPr fontId="20" type="noConversion"/>
  </si>
  <si>
    <t>青</t>
    <phoneticPr fontId="20" type="noConversion"/>
  </si>
  <si>
    <t>菜</t>
    <phoneticPr fontId="20" type="noConversion"/>
  </si>
  <si>
    <t>腐</t>
  </si>
  <si>
    <t>1.洋蔥</t>
  </si>
  <si>
    <t>2.蛋</t>
  </si>
  <si>
    <t>高麗菜</t>
    <phoneticPr fontId="20" type="noConversion"/>
  </si>
  <si>
    <t>青</t>
    <phoneticPr fontId="20" type="noConversion"/>
  </si>
  <si>
    <t>菜</t>
    <phoneticPr fontId="20" type="noConversion"/>
  </si>
  <si>
    <t>湯</t>
    <phoneticPr fontId="20" type="noConversion"/>
  </si>
  <si>
    <t>脆</t>
    <phoneticPr fontId="20" type="noConversion"/>
  </si>
  <si>
    <t>炒</t>
    <phoneticPr fontId="20" type="noConversion"/>
  </si>
  <si>
    <t>香菇</t>
    <phoneticPr fontId="20" type="noConversion"/>
  </si>
  <si>
    <t>豆</t>
    <phoneticPr fontId="20" type="noConversion"/>
  </si>
  <si>
    <t>紅豆</t>
    <phoneticPr fontId="20" type="noConversion"/>
  </si>
  <si>
    <t>瓜</t>
    <phoneticPr fontId="20" type="noConversion"/>
  </si>
  <si>
    <t>米</t>
    <phoneticPr fontId="20" type="noConversion"/>
  </si>
  <si>
    <t xml:space="preserve">1.時蔬青菜              </t>
    <phoneticPr fontId="20" type="noConversion"/>
  </si>
  <si>
    <t>糙</t>
    <phoneticPr fontId="20" type="noConversion"/>
  </si>
  <si>
    <t>糙米</t>
    <phoneticPr fontId="20" type="noConversion"/>
  </si>
  <si>
    <t>地</t>
    <phoneticPr fontId="20" type="noConversion"/>
  </si>
  <si>
    <t>瓜</t>
    <phoneticPr fontId="20" type="noConversion"/>
  </si>
  <si>
    <t>玉</t>
    <phoneticPr fontId="20" type="noConversion"/>
  </si>
  <si>
    <t>公斤</t>
    <phoneticPr fontId="20" type="noConversion"/>
  </si>
  <si>
    <t>人數</t>
    <phoneticPr fontId="20" type="noConversion"/>
  </si>
  <si>
    <t>菜名</t>
    <phoneticPr fontId="20" type="noConversion"/>
  </si>
  <si>
    <t>食材</t>
    <phoneticPr fontId="20" type="noConversion"/>
  </si>
  <si>
    <t>脆</t>
    <phoneticPr fontId="20" type="noConversion"/>
  </si>
  <si>
    <t>炒</t>
    <phoneticPr fontId="20" type="noConversion"/>
  </si>
  <si>
    <t>青</t>
    <phoneticPr fontId="20" type="noConversion"/>
  </si>
  <si>
    <t>菜</t>
    <phoneticPr fontId="20" type="noConversion"/>
  </si>
  <si>
    <t>年 級</t>
    <phoneticPr fontId="20" type="noConversion"/>
  </si>
  <si>
    <t>營養供應比例</t>
    <phoneticPr fontId="20" type="noConversion"/>
  </si>
  <si>
    <t>非基改玉米</t>
    <phoneticPr fontId="20" type="noConversion"/>
  </si>
  <si>
    <t>濃</t>
    <phoneticPr fontId="20" type="noConversion"/>
  </si>
  <si>
    <t>洋蔥</t>
    <phoneticPr fontId="20" type="noConversion"/>
  </si>
  <si>
    <t>年 級</t>
    <phoneticPr fontId="20" type="noConversion"/>
  </si>
  <si>
    <t>公斤</t>
    <phoneticPr fontId="20" type="noConversion"/>
  </si>
  <si>
    <t>人數</t>
    <phoneticPr fontId="20" type="noConversion"/>
  </si>
  <si>
    <t>菜名</t>
    <phoneticPr fontId="20" type="noConversion"/>
  </si>
  <si>
    <t>食材</t>
    <phoneticPr fontId="20" type="noConversion"/>
  </si>
  <si>
    <t>南</t>
    <phoneticPr fontId="20" type="noConversion"/>
  </si>
  <si>
    <t>蔬菜</t>
    <phoneticPr fontId="20" type="noConversion"/>
  </si>
  <si>
    <t>南瓜</t>
    <phoneticPr fontId="20" type="noConversion"/>
  </si>
  <si>
    <t>每人(g)</t>
    <phoneticPr fontId="20" type="noConversion"/>
  </si>
  <si>
    <t>1.山東白</t>
    <phoneticPr fontId="20" type="noConversion"/>
  </si>
  <si>
    <t>冬</t>
    <phoneticPr fontId="20" type="noConversion"/>
  </si>
  <si>
    <t>QR Code</t>
    <phoneticPr fontId="20" type="noConversion"/>
  </si>
  <si>
    <t xml:space="preserve">1.時蔬青菜              </t>
    <phoneticPr fontId="20" type="noConversion"/>
  </si>
  <si>
    <t>(例:大陸妹、油菜、青江、青椒、韭菜、青花菜、菠菜、地瓜葉、龍鬚菜)</t>
    <phoneticPr fontId="20" type="noConversion"/>
  </si>
  <si>
    <t>QR Code</t>
    <phoneticPr fontId="20" type="noConversion"/>
  </si>
  <si>
    <t>QR Code</t>
    <phoneticPr fontId="20" type="noConversion"/>
  </si>
  <si>
    <t>紅絲</t>
    <phoneticPr fontId="20" type="noConversion"/>
  </si>
  <si>
    <t xml:space="preserve">時蔬青菜              </t>
    <phoneticPr fontId="20" type="noConversion"/>
  </si>
  <si>
    <t xml:space="preserve">時蔬青菜              </t>
    <phoneticPr fontId="20" type="noConversion"/>
  </si>
  <si>
    <t>QR Code</t>
    <phoneticPr fontId="20" type="noConversion"/>
  </si>
  <si>
    <t>脆</t>
    <phoneticPr fontId="20" type="noConversion"/>
  </si>
  <si>
    <t>山東白</t>
    <phoneticPr fontId="20" type="noConversion"/>
  </si>
  <si>
    <t>標章類別</t>
    <phoneticPr fontId="20" type="noConversion"/>
  </si>
  <si>
    <t xml:space="preserve">2.豆腐(盒) </t>
    <phoneticPr fontId="20" type="noConversion"/>
  </si>
  <si>
    <t>3.味增</t>
    <phoneticPr fontId="20" type="noConversion"/>
  </si>
  <si>
    <t>腐</t>
    <phoneticPr fontId="20" type="noConversion"/>
  </si>
  <si>
    <t>珍</t>
    <phoneticPr fontId="20" type="noConversion"/>
  </si>
  <si>
    <t>秀珍菇</t>
    <phoneticPr fontId="20" type="noConversion"/>
  </si>
  <si>
    <t>紅</t>
    <phoneticPr fontId="20" type="noConversion"/>
  </si>
  <si>
    <t>2.白蛋</t>
    <phoneticPr fontId="20" type="noConversion"/>
  </si>
  <si>
    <t>炒</t>
    <phoneticPr fontId="20" type="noConversion"/>
  </si>
  <si>
    <t>營養供應比例</t>
    <phoneticPr fontId="20" type="noConversion"/>
  </si>
  <si>
    <t>排</t>
    <phoneticPr fontId="20" type="noConversion"/>
  </si>
  <si>
    <t>CAS</t>
    <phoneticPr fontId="20" type="noConversion"/>
  </si>
  <si>
    <t>副
菜一</t>
    <phoneticPr fontId="20" type="noConversion"/>
  </si>
  <si>
    <t>副菜二</t>
    <phoneticPr fontId="20" type="noConversion"/>
  </si>
  <si>
    <t>丁</t>
    <phoneticPr fontId="20" type="noConversion"/>
  </si>
  <si>
    <t>(滷)</t>
    <phoneticPr fontId="20" type="noConversion"/>
  </si>
  <si>
    <t>5.紅絲</t>
  </si>
  <si>
    <t>3.薑片</t>
    <phoneticPr fontId="20" type="noConversion"/>
  </si>
  <si>
    <t>紅蘿蔔</t>
    <phoneticPr fontId="20" type="noConversion"/>
  </si>
  <si>
    <t>1.冬粉</t>
  </si>
  <si>
    <t>4.油炸蔥</t>
  </si>
  <si>
    <t>燒</t>
    <phoneticPr fontId="20" type="noConversion"/>
  </si>
  <si>
    <t>青</t>
    <phoneticPr fontId="20" type="noConversion"/>
  </si>
  <si>
    <t>花</t>
    <phoneticPr fontId="20" type="noConversion"/>
  </si>
  <si>
    <t>2.黑輪條</t>
    <phoneticPr fontId="20" type="noConversion"/>
  </si>
  <si>
    <t>三</t>
    <phoneticPr fontId="20" type="noConversion"/>
  </si>
  <si>
    <t>1.雞丁</t>
    <phoneticPr fontId="20" type="noConversion"/>
  </si>
  <si>
    <t>QR Code</t>
    <phoneticPr fontId="20" type="noConversion"/>
  </si>
  <si>
    <t>杯</t>
  </si>
  <si>
    <t>2.九層塔</t>
    <phoneticPr fontId="20" type="noConversion"/>
  </si>
  <si>
    <t>雞</t>
  </si>
  <si>
    <t>3.薑片</t>
  </si>
  <si>
    <t>4.黑麻油</t>
    <phoneticPr fontId="20" type="noConversion"/>
  </si>
  <si>
    <t>絲</t>
  </si>
  <si>
    <t>1.絲瓜</t>
    <phoneticPr fontId="20" type="noConversion"/>
  </si>
  <si>
    <t>瓜</t>
  </si>
  <si>
    <t>2.冬粉</t>
  </si>
  <si>
    <t>冬</t>
  </si>
  <si>
    <t>3.薑絲</t>
  </si>
  <si>
    <t>粉</t>
  </si>
  <si>
    <t>4.小蝦米</t>
    <phoneticPr fontId="20" type="noConversion"/>
  </si>
  <si>
    <t>有</t>
    <phoneticPr fontId="20" type="noConversion"/>
  </si>
  <si>
    <t xml:space="preserve">有機青菜              </t>
    <phoneticPr fontId="20" type="noConversion"/>
  </si>
  <si>
    <t>機</t>
    <phoneticPr fontId="20" type="noConversion"/>
  </si>
  <si>
    <t>有</t>
    <phoneticPr fontId="20" type="noConversion"/>
  </si>
  <si>
    <t xml:space="preserve">有機青菜              </t>
    <phoneticPr fontId="20" type="noConversion"/>
  </si>
  <si>
    <t>CAS</t>
    <phoneticPr fontId="20" type="noConversion"/>
  </si>
  <si>
    <t>機</t>
    <phoneticPr fontId="20" type="noConversion"/>
  </si>
  <si>
    <t>(例:大陸妹、油菜、青江、青椒、韭菜、青花菜、菠菜、地瓜葉、龍鬚菜)</t>
    <phoneticPr fontId="20" type="noConversion"/>
  </si>
  <si>
    <t>青</t>
    <phoneticPr fontId="20" type="noConversion"/>
  </si>
  <si>
    <t>菜</t>
    <phoneticPr fontId="20" type="noConversion"/>
  </si>
  <si>
    <t>糙</t>
    <phoneticPr fontId="20" type="noConversion"/>
  </si>
  <si>
    <t>白米</t>
    <phoneticPr fontId="20" type="noConversion"/>
  </si>
  <si>
    <t>米</t>
    <phoneticPr fontId="20" type="noConversion"/>
  </si>
  <si>
    <t>糙米</t>
    <phoneticPr fontId="20" type="noConversion"/>
  </si>
  <si>
    <t>飯</t>
    <phoneticPr fontId="20" type="noConversion"/>
  </si>
  <si>
    <t>黑</t>
    <phoneticPr fontId="20" type="noConversion"/>
  </si>
  <si>
    <t>輪</t>
    <phoneticPr fontId="20" type="noConversion"/>
  </si>
  <si>
    <t>5.紅絲</t>
    <phoneticPr fontId="20" type="noConversion"/>
  </si>
  <si>
    <t>芋</t>
    <phoneticPr fontId="20" type="noConversion"/>
  </si>
  <si>
    <t>2.紅丁</t>
    <phoneticPr fontId="20" type="noConversion"/>
  </si>
  <si>
    <t>4.蒜仁</t>
  </si>
  <si>
    <t>麻</t>
  </si>
  <si>
    <t>豆腐(盒) 90*人數/300</t>
    <phoneticPr fontId="20" type="noConversion"/>
  </si>
  <si>
    <t>婆</t>
  </si>
  <si>
    <t>洋</t>
    <phoneticPr fontId="20" type="noConversion"/>
  </si>
  <si>
    <t>海</t>
    <phoneticPr fontId="20" type="noConversion"/>
  </si>
  <si>
    <t>蘿</t>
    <phoneticPr fontId="20" type="noConversion"/>
  </si>
  <si>
    <t>蘿蔔</t>
    <phoneticPr fontId="20" type="noConversion"/>
  </si>
  <si>
    <t>蔔</t>
    <phoneticPr fontId="20" type="noConversion"/>
  </si>
  <si>
    <t>排骨</t>
    <phoneticPr fontId="20" type="noConversion"/>
  </si>
  <si>
    <t>骨</t>
    <phoneticPr fontId="20" type="noConversion"/>
  </si>
  <si>
    <t>2.肉絲</t>
    <phoneticPr fontId="20" type="noConversion"/>
  </si>
  <si>
    <t>3.紅片</t>
  </si>
  <si>
    <t>4.木耳</t>
    <phoneticPr fontId="20" type="noConversion"/>
  </si>
  <si>
    <t>1.腿肉丁</t>
    <phoneticPr fontId="20" type="noConversion"/>
  </si>
  <si>
    <t>冬</t>
    <phoneticPr fontId="20" type="noConversion"/>
  </si>
  <si>
    <t>瓜</t>
    <phoneticPr fontId="20" type="noConversion"/>
  </si>
  <si>
    <t>冬瓜</t>
    <phoneticPr fontId="20" type="noConversion"/>
  </si>
  <si>
    <t>3.紅絲</t>
  </si>
  <si>
    <t>丸善</t>
    <phoneticPr fontId="20" type="noConversion"/>
  </si>
  <si>
    <t>CAS</t>
    <phoneticPr fontId="20" type="noConversion"/>
  </si>
  <si>
    <t>米</t>
    <phoneticPr fontId="20" type="noConversion"/>
  </si>
  <si>
    <t>咖</t>
  </si>
  <si>
    <t>哩</t>
  </si>
  <si>
    <t>2.咖哩粉</t>
  </si>
  <si>
    <t>3.洋蔥</t>
    <phoneticPr fontId="20" type="noConversion"/>
  </si>
  <si>
    <t>4.紅大丁</t>
    <phoneticPr fontId="20" type="noConversion"/>
  </si>
  <si>
    <t>5.馬鈴薯</t>
    <phoneticPr fontId="20" type="noConversion"/>
  </si>
  <si>
    <t>(炒)</t>
    <phoneticPr fontId="20" type="noConversion"/>
  </si>
  <si>
    <t>客</t>
    <phoneticPr fontId="20" type="noConversion"/>
  </si>
  <si>
    <t>1.肉絲</t>
    <phoneticPr fontId="20" type="noConversion"/>
  </si>
  <si>
    <t>家</t>
    <phoneticPr fontId="20" type="noConversion"/>
  </si>
  <si>
    <t>2.乾魷魚</t>
    <phoneticPr fontId="20" type="noConversion"/>
  </si>
  <si>
    <t>小</t>
    <phoneticPr fontId="20" type="noConversion"/>
  </si>
  <si>
    <t>3.青蔥</t>
    <phoneticPr fontId="20" type="noConversion"/>
  </si>
  <si>
    <t>4.豆干丁</t>
    <phoneticPr fontId="20" type="noConversion"/>
  </si>
  <si>
    <t xml:space="preserve">豆腐(盒) </t>
    <phoneticPr fontId="20" type="noConversion"/>
  </si>
  <si>
    <t>味增</t>
    <phoneticPr fontId="20" type="noConversion"/>
  </si>
  <si>
    <t>高麗菜</t>
    <phoneticPr fontId="20" type="noConversion"/>
  </si>
  <si>
    <t>芽</t>
    <phoneticPr fontId="20" type="noConversion"/>
  </si>
  <si>
    <t>海芽</t>
    <phoneticPr fontId="20" type="noConversion"/>
  </si>
  <si>
    <t>3.木耳</t>
    <phoneticPr fontId="20" type="noConversion"/>
  </si>
  <si>
    <t>1.脆瓜</t>
  </si>
  <si>
    <t>3.蒜仁</t>
  </si>
  <si>
    <t>吉盛行</t>
    <phoneticPr fontId="20" type="noConversion"/>
  </si>
  <si>
    <t>燥</t>
    <phoneticPr fontId="20" type="noConversion"/>
  </si>
  <si>
    <t>1.白蘿蔔</t>
    <phoneticPr fontId="20" type="noConversion"/>
  </si>
  <si>
    <t>1.肉燥</t>
    <phoneticPr fontId="20" type="noConversion"/>
  </si>
  <si>
    <t>2.小油豆腐</t>
    <phoneticPr fontId="20" type="noConversion"/>
  </si>
  <si>
    <t>阿</t>
    <phoneticPr fontId="20" type="noConversion"/>
  </si>
  <si>
    <t>3.油蔥酥/包</t>
    <phoneticPr fontId="20" type="noConversion"/>
  </si>
  <si>
    <t>給</t>
    <phoneticPr fontId="20" type="noConversion"/>
  </si>
  <si>
    <t>枝</t>
    <phoneticPr fontId="20" type="noConversion"/>
  </si>
  <si>
    <t>花枝排</t>
    <phoneticPr fontId="20" type="noConversion"/>
  </si>
  <si>
    <t>營養供應比例</t>
    <phoneticPr fontId="20" type="noConversion"/>
  </si>
  <si>
    <t>全穀根莖類(份)</t>
    <phoneticPr fontId="20" type="noConversion"/>
  </si>
  <si>
    <t xml:space="preserve">豆魚肉蛋類(份) </t>
    <phoneticPr fontId="20" type="noConversion"/>
  </si>
  <si>
    <t xml:space="preserve">蔬菜類(份)  </t>
    <phoneticPr fontId="20" type="noConversion"/>
  </si>
  <si>
    <t xml:space="preserve">水果類(份)  </t>
    <phoneticPr fontId="20" type="noConversion"/>
  </si>
  <si>
    <t>油脂與堅果種子類</t>
    <phoneticPr fontId="20" type="noConversion"/>
  </si>
  <si>
    <t xml:space="preserve">總熱量  </t>
    <phoneticPr fontId="20" type="noConversion"/>
  </si>
  <si>
    <t>絲</t>
    <phoneticPr fontId="20" type="noConversion"/>
  </si>
  <si>
    <t>水果每人1份</t>
    <phoneticPr fontId="20" type="noConversion"/>
  </si>
  <si>
    <t>水果每人1份</t>
    <phoneticPr fontId="20" type="noConversion"/>
  </si>
  <si>
    <t>彩椒鳳梨</t>
  </si>
  <si>
    <t>包</t>
    <phoneticPr fontId="20" type="noConversion"/>
  </si>
  <si>
    <t>紅</t>
    <phoneticPr fontId="20" type="noConversion"/>
  </si>
  <si>
    <t>2.蒜仁</t>
  </si>
  <si>
    <t>玉</t>
    <phoneticPr fontId="20" type="noConversion"/>
  </si>
  <si>
    <t>玉米</t>
    <phoneticPr fontId="20" type="noConversion"/>
  </si>
  <si>
    <t>麵</t>
  </si>
  <si>
    <t>4.玉米</t>
  </si>
  <si>
    <t>3.黑椒醬</t>
    <phoneticPr fontId="20" type="noConversion"/>
  </si>
  <si>
    <t>5.杏鮑菇</t>
    <phoneticPr fontId="20" type="noConversion"/>
  </si>
  <si>
    <t>麥</t>
    <phoneticPr fontId="20" type="noConversion"/>
  </si>
  <si>
    <t>片</t>
    <phoneticPr fontId="20" type="noConversion"/>
  </si>
  <si>
    <t>麥片</t>
    <phoneticPr fontId="20" type="noConversion"/>
  </si>
  <si>
    <t>5.白蘿蔔</t>
    <phoneticPr fontId="20" type="noConversion"/>
  </si>
  <si>
    <t>3.薑片</t>
    <phoneticPr fontId="20" type="noConversion"/>
  </si>
  <si>
    <t>4.滷包(1粒/100人)</t>
    <phoneticPr fontId="20" type="noConversion"/>
  </si>
  <si>
    <t>肉</t>
    <phoneticPr fontId="20" type="noConversion"/>
  </si>
  <si>
    <t>1.肉丁</t>
    <phoneticPr fontId="20" type="noConversion"/>
  </si>
  <si>
    <t>豆</t>
    <phoneticPr fontId="20" type="noConversion"/>
  </si>
  <si>
    <t>芹菜</t>
    <phoneticPr fontId="20" type="noConversion"/>
  </si>
  <si>
    <t>豆包</t>
    <phoneticPr fontId="20" type="noConversion"/>
  </si>
  <si>
    <t>紅絲</t>
    <phoneticPr fontId="20" type="noConversion"/>
  </si>
  <si>
    <t>木耳</t>
    <phoneticPr fontId="20" type="noConversion"/>
  </si>
  <si>
    <t>什</t>
    <phoneticPr fontId="20" type="noConversion"/>
  </si>
  <si>
    <t>錦</t>
    <phoneticPr fontId="20" type="noConversion"/>
  </si>
  <si>
    <t>1.花菜</t>
    <phoneticPr fontId="20" type="noConversion"/>
  </si>
  <si>
    <t>綠</t>
    <phoneticPr fontId="20" type="noConversion"/>
  </si>
  <si>
    <t>地瓜</t>
    <phoneticPr fontId="20" type="noConversion"/>
  </si>
  <si>
    <t>帶</t>
    <phoneticPr fontId="20" type="noConversion"/>
  </si>
  <si>
    <t>海帶</t>
    <phoneticPr fontId="20" type="noConversion"/>
  </si>
  <si>
    <t>薏仁</t>
    <phoneticPr fontId="20" type="noConversion"/>
  </si>
  <si>
    <t>薏</t>
    <phoneticPr fontId="20" type="noConversion"/>
  </si>
  <si>
    <t>仁</t>
    <phoneticPr fontId="20" type="noConversion"/>
  </si>
  <si>
    <t>白</t>
    <phoneticPr fontId="20" type="noConversion"/>
  </si>
  <si>
    <t>白米</t>
    <phoneticPr fontId="20" type="noConversion"/>
  </si>
  <si>
    <t>飯</t>
    <phoneticPr fontId="20" type="noConversion"/>
  </si>
  <si>
    <t>肉絲</t>
    <phoneticPr fontId="20" type="noConversion"/>
  </si>
  <si>
    <t>新鮮魚丁</t>
    <phoneticPr fontId="20" type="noConversion"/>
  </si>
  <si>
    <t>季</t>
    <phoneticPr fontId="20" type="noConversion"/>
  </si>
  <si>
    <t>節</t>
    <phoneticPr fontId="20" type="noConversion"/>
  </si>
  <si>
    <t>白蘿蔔</t>
    <phoneticPr fontId="20" type="noConversion"/>
  </si>
  <si>
    <t>新鮮香菇</t>
    <phoneticPr fontId="20" type="noConversion"/>
  </si>
  <si>
    <t>筍絲</t>
    <phoneticPr fontId="20" type="noConversion"/>
  </si>
  <si>
    <t>芹菜</t>
    <phoneticPr fontId="20" type="noConversion"/>
  </si>
  <si>
    <t>5.高麗菜/或芹菜</t>
    <phoneticPr fontId="20" type="noConversion"/>
  </si>
  <si>
    <t>3.油蔥酥</t>
    <phoneticPr fontId="20" type="noConversion"/>
  </si>
  <si>
    <t>油蔥酥</t>
    <phoneticPr fontId="20" type="noConversion"/>
  </si>
  <si>
    <t>1.絞肉</t>
    <phoneticPr fontId="20" type="noConversion"/>
  </si>
  <si>
    <t>燴</t>
    <phoneticPr fontId="20" type="noConversion"/>
  </si>
  <si>
    <t>三</t>
    <phoneticPr fontId="20" type="noConversion"/>
  </si>
  <si>
    <t>1.筍絲</t>
    <phoneticPr fontId="20" type="noConversion"/>
  </si>
  <si>
    <t>5.洋蔥</t>
    <phoneticPr fontId="20" type="noConversion"/>
  </si>
  <si>
    <t>4.紅絲</t>
    <phoneticPr fontId="20" type="noConversion"/>
  </si>
  <si>
    <t>1.海帶絲</t>
  </si>
  <si>
    <t>2.紅絲</t>
  </si>
  <si>
    <t>雙</t>
    <phoneticPr fontId="20" type="noConversion"/>
  </si>
  <si>
    <t>3.豆干絲</t>
  </si>
  <si>
    <t>4.豆瓣醬</t>
  </si>
  <si>
    <t>玉</t>
    <phoneticPr fontId="20" type="noConversion"/>
  </si>
  <si>
    <t>1.玉米</t>
    <phoneticPr fontId="20" type="noConversion"/>
  </si>
  <si>
    <t>2.絞肉</t>
    <phoneticPr fontId="20" type="noConversion"/>
  </si>
  <si>
    <t>3.蒜仁</t>
    <phoneticPr fontId="20" type="noConversion"/>
  </si>
  <si>
    <t>末</t>
    <phoneticPr fontId="20" type="noConversion"/>
  </si>
  <si>
    <t>4.紅丁</t>
    <phoneticPr fontId="20" type="noConversion"/>
  </si>
  <si>
    <t>1.肉丁</t>
    <phoneticPr fontId="20" type="noConversion"/>
  </si>
  <si>
    <t>3.馬鈴薯</t>
    <phoneticPr fontId="20" type="noConversion"/>
  </si>
  <si>
    <t>義</t>
    <phoneticPr fontId="20" type="noConversion"/>
  </si>
  <si>
    <t>式</t>
    <phoneticPr fontId="20" type="noConversion"/>
  </si>
  <si>
    <t>醬</t>
    <phoneticPr fontId="20" type="noConversion"/>
  </si>
  <si>
    <t>2.雞排丁</t>
    <phoneticPr fontId="20" type="noConversion"/>
  </si>
  <si>
    <t>白</t>
    <phoneticPr fontId="20" type="noConversion"/>
  </si>
  <si>
    <t>五</t>
    <phoneticPr fontId="20" type="noConversion"/>
  </si>
  <si>
    <t>穀</t>
    <phoneticPr fontId="20" type="noConversion"/>
  </si>
  <si>
    <t>五穀米</t>
    <phoneticPr fontId="20" type="noConversion"/>
  </si>
  <si>
    <t>五</t>
    <phoneticPr fontId="20" type="noConversion"/>
  </si>
  <si>
    <t>白米</t>
    <phoneticPr fontId="20" type="noConversion"/>
  </si>
  <si>
    <t>穀</t>
    <phoneticPr fontId="20" type="noConversion"/>
  </si>
  <si>
    <t>五穀米</t>
    <phoneticPr fontId="20" type="noConversion"/>
  </si>
  <si>
    <t>飯</t>
    <phoneticPr fontId="20" type="noConversion"/>
  </si>
  <si>
    <t>五</t>
    <phoneticPr fontId="20" type="noConversion"/>
  </si>
  <si>
    <t>白米</t>
    <phoneticPr fontId="20" type="noConversion"/>
  </si>
  <si>
    <t>穀</t>
    <phoneticPr fontId="20" type="noConversion"/>
  </si>
  <si>
    <t>五穀米</t>
    <phoneticPr fontId="20" type="noConversion"/>
  </si>
  <si>
    <t>飯</t>
    <phoneticPr fontId="20" type="noConversion"/>
  </si>
  <si>
    <t>五</t>
    <phoneticPr fontId="20" type="noConversion"/>
  </si>
  <si>
    <t>白米</t>
    <phoneticPr fontId="20" type="noConversion"/>
  </si>
  <si>
    <t>穀</t>
    <phoneticPr fontId="20" type="noConversion"/>
  </si>
  <si>
    <t>五穀米</t>
    <phoneticPr fontId="20" type="noConversion"/>
  </si>
  <si>
    <t>飯</t>
    <phoneticPr fontId="20" type="noConversion"/>
  </si>
  <si>
    <t>1. 麵條</t>
    <phoneticPr fontId="20" type="noConversion"/>
  </si>
  <si>
    <t>1~3</t>
    <phoneticPr fontId="20" type="noConversion"/>
  </si>
  <si>
    <t>1~3</t>
    <phoneticPr fontId="20" type="noConversion"/>
  </si>
  <si>
    <t>1~3</t>
    <phoneticPr fontId="20" type="noConversion"/>
  </si>
  <si>
    <t>3..紅絲</t>
    <phoneticPr fontId="20" type="noConversion"/>
  </si>
  <si>
    <t>QR Code</t>
    <phoneticPr fontId="20" type="noConversion"/>
  </si>
  <si>
    <t>什</t>
    <phoneticPr fontId="20" type="noConversion"/>
  </si>
  <si>
    <t>錦</t>
    <phoneticPr fontId="20" type="noConversion"/>
  </si>
  <si>
    <t>花</t>
    <phoneticPr fontId="20" type="noConversion"/>
  </si>
  <si>
    <t>椰</t>
    <phoneticPr fontId="20" type="noConversion"/>
  </si>
  <si>
    <t>菜</t>
    <phoneticPr fontId="20" type="noConversion"/>
  </si>
  <si>
    <t>絞肉</t>
    <phoneticPr fontId="20" type="noConversion"/>
  </si>
  <si>
    <t>豆瓣醬</t>
    <phoneticPr fontId="20" type="noConversion"/>
  </si>
  <si>
    <t>青蔥</t>
    <phoneticPr fontId="20" type="noConversion"/>
  </si>
  <si>
    <t>(煮)</t>
    <phoneticPr fontId="20" type="noConversion"/>
  </si>
  <si>
    <t>紅蘿蔔</t>
    <phoneticPr fontId="20" type="noConversion"/>
  </si>
  <si>
    <t>4.洋蔥</t>
    <phoneticPr fontId="20" type="noConversion"/>
  </si>
  <si>
    <t>胡</t>
    <phoneticPr fontId="20" type="noConversion"/>
  </si>
  <si>
    <t>椒</t>
    <phoneticPr fontId="20" type="noConversion"/>
  </si>
  <si>
    <t>豬</t>
    <phoneticPr fontId="20" type="noConversion"/>
  </si>
  <si>
    <t>柳</t>
    <phoneticPr fontId="20" type="noConversion"/>
  </si>
  <si>
    <t>瓜</t>
    <phoneticPr fontId="20" type="noConversion"/>
  </si>
  <si>
    <t>紫</t>
    <phoneticPr fontId="20" type="noConversion"/>
  </si>
  <si>
    <t>蛋</t>
    <phoneticPr fontId="20" type="noConversion"/>
  </si>
  <si>
    <t>菜</t>
    <phoneticPr fontId="20" type="noConversion"/>
  </si>
  <si>
    <t>紫菜</t>
    <phoneticPr fontId="20" type="noConversion"/>
  </si>
  <si>
    <t>花</t>
    <phoneticPr fontId="20" type="noConversion"/>
  </si>
  <si>
    <t>湯</t>
    <phoneticPr fontId="20" type="noConversion"/>
  </si>
  <si>
    <t>胡</t>
    <phoneticPr fontId="20" type="noConversion"/>
  </si>
  <si>
    <t>胡瓜</t>
    <phoneticPr fontId="20" type="noConversion"/>
  </si>
  <si>
    <t xml:space="preserve"> 107 學年度    第二學期  第 6學生午餐供應週期性食譜設計表</t>
    <phoneticPr fontId="20" type="noConversion"/>
  </si>
  <si>
    <t xml:space="preserve"> 107 學年度    第二學期  第 4學生午餐供應週期性食譜設計表</t>
    <phoneticPr fontId="20" type="noConversion"/>
  </si>
  <si>
    <t xml:space="preserve"> 107 學年度    第二學期  第5學生午餐供應週期性食譜設計表</t>
    <phoneticPr fontId="20" type="noConversion"/>
  </si>
  <si>
    <t xml:space="preserve"> 107 學年度    第二學期  第 7學生午餐供應週期性食譜設計表</t>
    <phoneticPr fontId="20" type="noConversion"/>
  </si>
  <si>
    <t>1.肉絲</t>
    <phoneticPr fontId="20" type="noConversion"/>
  </si>
  <si>
    <t>4.高麗菜</t>
    <phoneticPr fontId="20" type="noConversion"/>
  </si>
  <si>
    <t>5.洋蔥</t>
    <phoneticPr fontId="20" type="noConversion"/>
  </si>
  <si>
    <t>泰</t>
    <phoneticPr fontId="20" type="noConversion"/>
  </si>
  <si>
    <t>1.絞肉</t>
    <phoneticPr fontId="20" type="noConversion"/>
  </si>
  <si>
    <t>CAS</t>
    <phoneticPr fontId="20" type="noConversion"/>
  </si>
  <si>
    <t>式</t>
    <phoneticPr fontId="20" type="noConversion"/>
  </si>
  <si>
    <t>2.蒜仁</t>
    <phoneticPr fontId="20" type="noConversion"/>
  </si>
  <si>
    <t>打</t>
    <phoneticPr fontId="20" type="noConversion"/>
  </si>
  <si>
    <t>3.九層塔末</t>
    <phoneticPr fontId="20" type="noConversion"/>
  </si>
  <si>
    <t>拋</t>
    <phoneticPr fontId="20" type="noConversion"/>
  </si>
  <si>
    <t>4.辣椒末</t>
    <phoneticPr fontId="20" type="noConversion"/>
  </si>
  <si>
    <t>豬</t>
    <phoneticPr fontId="20" type="noConversion"/>
  </si>
  <si>
    <t>5.洋蔥丁</t>
    <phoneticPr fontId="20" type="noConversion"/>
  </si>
  <si>
    <t>(炒)</t>
    <phoneticPr fontId="20" type="noConversion"/>
  </si>
  <si>
    <t>3.紅絲</t>
    <phoneticPr fontId="20" type="noConversion"/>
  </si>
  <si>
    <t>卜</t>
    <phoneticPr fontId="20" type="noConversion"/>
  </si>
  <si>
    <t>蜂</t>
    <phoneticPr fontId="20" type="noConversion"/>
  </si>
  <si>
    <t>魯</t>
    <phoneticPr fontId="20" type="noConversion"/>
  </si>
  <si>
    <t>腿</t>
    <phoneticPr fontId="20" type="noConversion"/>
  </si>
  <si>
    <t>1.雞腿</t>
    <phoneticPr fontId="20" type="noConversion"/>
  </si>
  <si>
    <t>岩</t>
    <phoneticPr fontId="20" type="noConversion"/>
  </si>
  <si>
    <t>燒</t>
    <phoneticPr fontId="20" type="noConversion"/>
  </si>
  <si>
    <t>豬</t>
    <phoneticPr fontId="20" type="noConversion"/>
  </si>
  <si>
    <t>排</t>
    <phoneticPr fontId="20" type="noConversion"/>
  </si>
  <si>
    <t>1.豬排</t>
    <phoneticPr fontId="20" type="noConversion"/>
  </si>
  <si>
    <t>黃</t>
    <phoneticPr fontId="20" type="noConversion"/>
  </si>
  <si>
    <t>瓜</t>
    <phoneticPr fontId="20" type="noConversion"/>
  </si>
  <si>
    <t>大</t>
    <phoneticPr fontId="20" type="noConversion"/>
  </si>
  <si>
    <t>大骨</t>
    <phoneticPr fontId="20" type="noConversion"/>
  </si>
  <si>
    <t>黃瓜</t>
    <phoneticPr fontId="20" type="noConversion"/>
  </si>
  <si>
    <t>2.醬汁</t>
    <phoneticPr fontId="20" type="noConversion"/>
  </si>
  <si>
    <t>3.絞肉</t>
    <phoneticPr fontId="20" type="noConversion"/>
  </si>
  <si>
    <t>(燉)</t>
    <phoneticPr fontId="20" type="noConversion"/>
  </si>
  <si>
    <t>奶粉(或濃湯粉)</t>
    <phoneticPr fontId="20" type="noConversion"/>
  </si>
  <si>
    <t>筍</t>
    <phoneticPr fontId="20" type="noConversion"/>
  </si>
  <si>
    <t>乾</t>
    <phoneticPr fontId="20" type="noConversion"/>
  </si>
  <si>
    <t>扣</t>
    <phoneticPr fontId="20" type="noConversion"/>
  </si>
  <si>
    <t>肉</t>
    <phoneticPr fontId="20" type="noConversion"/>
  </si>
  <si>
    <t>(燒)</t>
    <phoneticPr fontId="20" type="noConversion"/>
  </si>
  <si>
    <t>5.筍干</t>
    <phoneticPr fontId="20" type="noConversion"/>
  </si>
  <si>
    <t>包</t>
    <phoneticPr fontId="20" type="noConversion"/>
  </si>
  <si>
    <t>少許</t>
    <phoneticPr fontId="20" type="noConversion"/>
  </si>
  <si>
    <t>QR Code</t>
    <phoneticPr fontId="20" type="noConversion"/>
  </si>
  <si>
    <t>脆</t>
    <phoneticPr fontId="20" type="noConversion"/>
  </si>
  <si>
    <t xml:space="preserve">時蔬青菜              </t>
    <phoneticPr fontId="20" type="noConversion"/>
  </si>
  <si>
    <t>炒</t>
    <phoneticPr fontId="20" type="noConversion"/>
  </si>
  <si>
    <t>(例:大陸妹、油菜、青江、青椒、韭菜、青花菜、菠菜、地瓜葉、龍鬚菜)</t>
    <phoneticPr fontId="20" type="noConversion"/>
  </si>
  <si>
    <t>青</t>
    <phoneticPr fontId="20" type="noConversion"/>
  </si>
  <si>
    <t>菜</t>
    <phoneticPr fontId="20" type="noConversion"/>
  </si>
  <si>
    <t xml:space="preserve">         【大聚便當有限公司】</t>
    <phoneticPr fontId="20" type="noConversion"/>
  </si>
  <si>
    <t>108年3月營養午餐</t>
    <phoneticPr fontId="20" type="noConversion"/>
  </si>
  <si>
    <t>日期</t>
    <phoneticPr fontId="20" type="noConversion"/>
  </si>
  <si>
    <t>主食</t>
    <phoneticPr fontId="20" type="noConversion"/>
  </si>
  <si>
    <t>主菜</t>
    <phoneticPr fontId="20" type="noConversion"/>
  </si>
  <si>
    <t>副食1</t>
    <phoneticPr fontId="20" type="noConversion"/>
  </si>
  <si>
    <t>副食2</t>
    <phoneticPr fontId="20" type="noConversion"/>
  </si>
  <si>
    <t>湯</t>
    <phoneticPr fontId="20" type="noConversion"/>
  </si>
  <si>
    <t>附餐</t>
    <phoneticPr fontId="20" type="noConversion"/>
  </si>
  <si>
    <t>全榖根莖類(份)</t>
    <phoneticPr fontId="20" type="noConversion"/>
  </si>
  <si>
    <t>豆蛋魚肉類(份)</t>
    <phoneticPr fontId="20" type="noConversion"/>
  </si>
  <si>
    <t>蔬菜類(份)</t>
    <phoneticPr fontId="20" type="noConversion"/>
  </si>
  <si>
    <t>油脂類(份)</t>
    <phoneticPr fontId="20" type="noConversion"/>
  </si>
  <si>
    <t>熱量</t>
    <phoneticPr fontId="20" type="noConversion"/>
  </si>
  <si>
    <t>3/04＜一＞</t>
    <phoneticPr fontId="20" type="noConversion"/>
  </si>
  <si>
    <t>白米飯</t>
    <phoneticPr fontId="20" type="noConversion"/>
  </si>
  <si>
    <r>
      <t xml:space="preserve">泰式打拋豬    </t>
    </r>
    <r>
      <rPr>
        <b/>
        <sz val="8"/>
        <color indexed="17"/>
        <rFont val="標楷體"/>
        <family val="4"/>
        <charset val="136"/>
      </rPr>
      <t xml:space="preserve">(CAS標章) </t>
    </r>
    <phoneticPr fontId="20" type="noConversion"/>
  </si>
  <si>
    <t>蔬菜黑輪</t>
    <phoneticPr fontId="20" type="noConversion"/>
  </si>
  <si>
    <r>
      <t>脆炒青菜</t>
    </r>
    <r>
      <rPr>
        <b/>
        <sz val="8"/>
        <color indexed="17"/>
        <rFont val="標楷體"/>
        <family val="4"/>
        <charset val="136"/>
      </rPr>
      <t>(QR Code)</t>
    </r>
    <phoneticPr fontId="20" type="noConversion"/>
  </si>
  <si>
    <t>味增豆腐湯</t>
    <phoneticPr fontId="20" type="noConversion"/>
  </si>
  <si>
    <t>3/05＜二＞</t>
    <phoneticPr fontId="20" type="noConversion"/>
  </si>
  <si>
    <t>糙米飯</t>
    <phoneticPr fontId="20" type="noConversion"/>
  </si>
  <si>
    <r>
      <t xml:space="preserve">匈牙利嫩雞      </t>
    </r>
    <r>
      <rPr>
        <b/>
        <sz val="8"/>
        <color indexed="17"/>
        <rFont val="標楷體"/>
        <family val="4"/>
        <charset val="136"/>
      </rPr>
      <t xml:space="preserve">(CAS標章) </t>
    </r>
    <phoneticPr fontId="20" type="noConversion"/>
  </si>
  <si>
    <t>有機青菜</t>
    <phoneticPr fontId="20" type="noConversion"/>
  </si>
  <si>
    <t>3/06＜三＞</t>
    <phoneticPr fontId="20" type="noConversion"/>
  </si>
  <si>
    <t>茄汁肉絲炒飯</t>
    <phoneticPr fontId="20" type="noConversion"/>
  </si>
  <si>
    <t>黃瓜大骨湯</t>
    <phoneticPr fontId="20" type="noConversion"/>
  </si>
  <si>
    <t>3/07＜四＞</t>
    <phoneticPr fontId="20" type="noConversion"/>
  </si>
  <si>
    <t xml:space="preserve">岩燒豬排  (CAS標章)  </t>
    <phoneticPr fontId="20" type="noConversion"/>
  </si>
  <si>
    <t>海帶雙絲</t>
    <phoneticPr fontId="20" type="noConversion"/>
  </si>
  <si>
    <t>麥片紅豆湯</t>
    <phoneticPr fontId="20" type="noConversion"/>
  </si>
  <si>
    <t>3/08＜五＞</t>
    <phoneticPr fontId="20" type="noConversion"/>
  </si>
  <si>
    <t xml:space="preserve">五穀飯 </t>
    <phoneticPr fontId="20" type="noConversion"/>
  </si>
  <si>
    <r>
      <t xml:space="preserve">三 杯 雞     </t>
    </r>
    <r>
      <rPr>
        <b/>
        <sz val="8"/>
        <color indexed="17"/>
        <rFont val="標楷體"/>
        <family val="4"/>
        <charset val="136"/>
      </rPr>
      <t xml:space="preserve">(QR Code) </t>
    </r>
    <phoneticPr fontId="20" type="noConversion"/>
  </si>
  <si>
    <t>絲瓜冬粉</t>
    <phoneticPr fontId="20" type="noConversion"/>
  </si>
  <si>
    <t>紫菜蛋花湯</t>
    <phoneticPr fontId="20" type="noConversion"/>
  </si>
  <si>
    <t>3/11＜一＞</t>
    <phoneticPr fontId="20" type="noConversion"/>
  </si>
  <si>
    <r>
      <t xml:space="preserve">紅燒肉丁   </t>
    </r>
    <r>
      <rPr>
        <b/>
        <sz val="10"/>
        <color indexed="21"/>
        <rFont val="標楷體"/>
        <family val="4"/>
        <charset val="136"/>
      </rPr>
      <t>(CAS標章)</t>
    </r>
    <phoneticPr fontId="20" type="noConversion"/>
  </si>
  <si>
    <t>豆包什錦   (非基改)</t>
    <phoneticPr fontId="20" type="noConversion"/>
  </si>
  <si>
    <t>南瓜蔬菜湯</t>
    <phoneticPr fontId="20" type="noConversion"/>
  </si>
  <si>
    <t>3/12＜二＞</t>
    <phoneticPr fontId="20" type="noConversion"/>
  </si>
  <si>
    <t>麻油雞     (CAS標章)</t>
    <phoneticPr fontId="20" type="noConversion"/>
  </si>
  <si>
    <t>冬瓜排骨湯</t>
    <phoneticPr fontId="20" type="noConversion"/>
  </si>
  <si>
    <t>3/13＜三＞</t>
    <phoneticPr fontId="20" type="noConversion"/>
  </si>
  <si>
    <t>義式肉醬麵</t>
    <phoneticPr fontId="20" type="noConversion"/>
  </si>
  <si>
    <t>茄汁肉醬</t>
    <phoneticPr fontId="20" type="noConversion"/>
  </si>
  <si>
    <t>花椰菜</t>
    <phoneticPr fontId="20" type="noConversion"/>
  </si>
  <si>
    <t>海芽豆腐湯</t>
    <phoneticPr fontId="20" type="noConversion"/>
  </si>
  <si>
    <t>3/14＜四＞</t>
    <phoneticPr fontId="20" type="noConversion"/>
  </si>
  <si>
    <t>炭烤雞翅</t>
    <phoneticPr fontId="20" type="noConversion"/>
  </si>
  <si>
    <t xml:space="preserve">銀芽冬粉  (QR Code)      </t>
    <phoneticPr fontId="20" type="noConversion"/>
  </si>
  <si>
    <t>地瓜綠豆湯</t>
    <phoneticPr fontId="20" type="noConversion"/>
  </si>
  <si>
    <t>3/15＜五＞</t>
    <phoneticPr fontId="20" type="noConversion"/>
  </si>
  <si>
    <r>
      <t xml:space="preserve">洋芋燒肉    </t>
    </r>
    <r>
      <rPr>
        <b/>
        <sz val="8"/>
        <color indexed="17"/>
        <rFont val="標楷體"/>
        <family val="4"/>
        <charset val="136"/>
      </rPr>
      <t>(CAS標章)</t>
    </r>
    <phoneticPr fontId="20" type="noConversion"/>
  </si>
  <si>
    <t>燴三絲</t>
    <phoneticPr fontId="20" type="noConversion"/>
  </si>
  <si>
    <t>胡瓜排骨湯</t>
    <phoneticPr fontId="20" type="noConversion"/>
  </si>
  <si>
    <t>3/18＜一＞</t>
    <phoneticPr fontId="20" type="noConversion"/>
  </si>
  <si>
    <t>麻婆豆腐   (非基改)</t>
    <phoneticPr fontId="20" type="noConversion"/>
  </si>
  <si>
    <t>玉米濃湯</t>
    <phoneticPr fontId="20" type="noConversion"/>
  </si>
  <si>
    <t>3/19＜二＞</t>
    <phoneticPr fontId="20" type="noConversion"/>
  </si>
  <si>
    <t xml:space="preserve">筍乾扣肉  (CAS標章)  </t>
    <phoneticPr fontId="20" type="noConversion"/>
  </si>
  <si>
    <r>
      <t xml:space="preserve">玉米肉末    </t>
    </r>
    <r>
      <rPr>
        <b/>
        <sz val="10"/>
        <color indexed="17"/>
        <rFont val="標楷體"/>
        <family val="4"/>
        <charset val="136"/>
      </rPr>
      <t xml:space="preserve">(CAS標章) </t>
    </r>
    <r>
      <rPr>
        <b/>
        <sz val="12"/>
        <color indexed="17"/>
        <rFont val="標楷體"/>
        <family val="4"/>
        <charset val="136"/>
      </rPr>
      <t xml:space="preserve"> </t>
    </r>
    <phoneticPr fontId="20" type="noConversion"/>
  </si>
  <si>
    <t>海帶排骨湯</t>
    <phoneticPr fontId="20" type="noConversion"/>
  </si>
  <si>
    <t>3/20＜三＞</t>
    <phoneticPr fontId="20" type="noConversion"/>
  </si>
  <si>
    <t>海鮮魚丁泡飯</t>
    <phoneticPr fontId="20" type="noConversion"/>
  </si>
  <si>
    <t>3/21＜四＞</t>
    <phoneticPr fontId="20" type="noConversion"/>
  </si>
  <si>
    <r>
      <t xml:space="preserve">咖 哩 雞      </t>
    </r>
    <r>
      <rPr>
        <b/>
        <sz val="12"/>
        <color rgb="FF00B050"/>
        <rFont val="標楷體"/>
        <family val="4"/>
        <charset val="136"/>
      </rPr>
      <t>(CAS標章)</t>
    </r>
    <phoneticPr fontId="20" type="noConversion"/>
  </si>
  <si>
    <t>客家小炒  (非基改)</t>
    <phoneticPr fontId="20" type="noConversion"/>
  </si>
  <si>
    <t>紅豆湯</t>
    <phoneticPr fontId="20" type="noConversion"/>
  </si>
  <si>
    <t>3/22＜五＞</t>
    <phoneticPr fontId="20" type="noConversion"/>
  </si>
  <si>
    <r>
      <t xml:space="preserve">黑胡椒豬柳     </t>
    </r>
    <r>
      <rPr>
        <b/>
        <sz val="8"/>
        <color indexed="17"/>
        <rFont val="標楷體"/>
        <family val="4"/>
        <charset val="136"/>
      </rPr>
      <t xml:space="preserve">(CAS標章) </t>
    </r>
    <phoneticPr fontId="20" type="noConversion"/>
  </si>
  <si>
    <t>關東煮</t>
    <phoneticPr fontId="20" type="noConversion"/>
  </si>
  <si>
    <t>紫菜豆腐湯</t>
    <phoneticPr fontId="20" type="noConversion"/>
  </si>
  <si>
    <t>3/25＜一＞</t>
    <phoneticPr fontId="20" type="noConversion"/>
  </si>
  <si>
    <r>
      <t xml:space="preserve">脆瓜雞    </t>
    </r>
    <r>
      <rPr>
        <b/>
        <sz val="10"/>
        <color indexed="17"/>
        <rFont val="標楷體"/>
        <family val="4"/>
        <charset val="136"/>
      </rPr>
      <t xml:space="preserve"> (CAS標章)</t>
    </r>
    <phoneticPr fontId="20" type="noConversion"/>
  </si>
  <si>
    <r>
      <t xml:space="preserve">玉米三色  </t>
    </r>
    <r>
      <rPr>
        <b/>
        <sz val="8"/>
        <color indexed="17"/>
        <rFont val="標楷體"/>
        <family val="4"/>
        <charset val="136"/>
      </rPr>
      <t>(QR Code)</t>
    </r>
    <phoneticPr fontId="20" type="noConversion"/>
  </si>
  <si>
    <t>白菜珍菇湯</t>
    <phoneticPr fontId="20" type="noConversion"/>
  </si>
  <si>
    <t>3/26＜二＞</t>
    <phoneticPr fontId="20" type="noConversion"/>
  </si>
  <si>
    <r>
      <t xml:space="preserve">肉燥阿給  </t>
    </r>
    <r>
      <rPr>
        <b/>
        <sz val="10"/>
        <color indexed="17"/>
        <rFont val="標楷體"/>
        <family val="4"/>
        <charset val="136"/>
      </rPr>
      <t>(CAS標章)</t>
    </r>
    <phoneticPr fontId="20" type="noConversion"/>
  </si>
  <si>
    <t xml:space="preserve">黃瓜木耳炒肉片  (QR Code) </t>
    <phoneticPr fontId="20" type="noConversion"/>
  </si>
  <si>
    <t>蘿蔔黑輪湯</t>
    <phoneticPr fontId="20" type="noConversion"/>
  </si>
  <si>
    <t>3/27＜三＞</t>
    <phoneticPr fontId="20" type="noConversion"/>
  </si>
  <si>
    <t>蔬菜炒麵</t>
    <phoneticPr fontId="20" type="noConversion"/>
  </si>
  <si>
    <t>冬瓜雞肉湯</t>
    <phoneticPr fontId="20" type="noConversion"/>
  </si>
  <si>
    <t>3/28＜四＞</t>
    <phoneticPr fontId="20" type="noConversion"/>
  </si>
  <si>
    <r>
      <t xml:space="preserve">紅燒雞塊     </t>
    </r>
    <r>
      <rPr>
        <b/>
        <sz val="12"/>
        <color rgb="FF00B050"/>
        <rFont val="標楷體"/>
        <family val="4"/>
        <charset val="136"/>
      </rPr>
      <t>(CAS標章)</t>
    </r>
    <phoneticPr fontId="20" type="noConversion"/>
  </si>
  <si>
    <t>蕃茄豆腐</t>
    <phoneticPr fontId="20" type="noConversion"/>
  </si>
  <si>
    <t>綠豆薏仁湯</t>
    <phoneticPr fontId="20" type="noConversion"/>
  </si>
  <si>
    <t>3/29＜五＞</t>
    <phoneticPr fontId="20" type="noConversion"/>
  </si>
  <si>
    <t>花枝排(大)</t>
    <phoneticPr fontId="20" type="noConversion"/>
  </si>
  <si>
    <t>味噌湯</t>
    <phoneticPr fontId="20" type="noConversion"/>
  </si>
  <si>
    <t>食譜設計:</t>
    <phoneticPr fontId="20" type="noConversion"/>
  </si>
  <si>
    <t xml:space="preserve">  執行秘書：  </t>
    <phoneticPr fontId="20" type="noConversion"/>
  </si>
  <si>
    <t xml:space="preserve"> 校長：</t>
    <phoneticPr fontId="20" type="noConversion"/>
  </si>
  <si>
    <t>素食</t>
    <phoneticPr fontId="20" type="noConversion"/>
  </si>
  <si>
    <t>塔香豆包</t>
    <phoneticPr fontId="20" type="noConversion"/>
  </si>
  <si>
    <t>香菇蒸南瓜</t>
    <phoneticPr fontId="20" type="noConversion"/>
  </si>
  <si>
    <t>味噌豆腐湯</t>
    <phoneticPr fontId="20" type="noConversion"/>
  </si>
  <si>
    <t>蘿蔔玉米湯</t>
    <phoneticPr fontId="20" type="noConversion"/>
  </si>
  <si>
    <t>香椿炒飯</t>
    <phoneticPr fontId="20" type="noConversion"/>
  </si>
  <si>
    <t>素牛蒡排</t>
    <phoneticPr fontId="20" type="noConversion"/>
  </si>
  <si>
    <t>黃瓜湯</t>
    <phoneticPr fontId="20" type="noConversion"/>
  </si>
  <si>
    <t xml:space="preserve">1/2芋籤粿    </t>
    <phoneticPr fontId="20" type="noConversion"/>
  </si>
  <si>
    <t xml:space="preserve">三杯百頁      </t>
    <phoneticPr fontId="20" type="noConversion"/>
  </si>
  <si>
    <t>紫菜珍菇湯</t>
    <phoneticPr fontId="20" type="noConversion"/>
  </si>
  <si>
    <t>豆瓣茄子</t>
    <phoneticPr fontId="20" type="noConversion"/>
  </si>
  <si>
    <t>豆包什錦</t>
    <phoneticPr fontId="20" type="noConversion"/>
  </si>
  <si>
    <t xml:space="preserve">麻油素腰花      </t>
    <phoneticPr fontId="20" type="noConversion"/>
  </si>
  <si>
    <t>冬瓜湯</t>
    <phoneticPr fontId="20" type="noConversion"/>
  </si>
  <si>
    <t>素醬麵</t>
    <phoneticPr fontId="20" type="noConversion"/>
  </si>
  <si>
    <t xml:space="preserve">義式素醬麵   </t>
    <phoneticPr fontId="20" type="noConversion"/>
  </si>
  <si>
    <t>什錦花椰菜</t>
    <phoneticPr fontId="20" type="noConversion"/>
  </si>
  <si>
    <t>小餐包</t>
    <phoneticPr fontId="20" type="noConversion"/>
  </si>
  <si>
    <t xml:space="preserve">滷味豆乾    </t>
    <phoneticPr fontId="20" type="noConversion"/>
  </si>
  <si>
    <t>什錦花菜</t>
    <phoneticPr fontId="20" type="noConversion"/>
  </si>
  <si>
    <t xml:space="preserve">紅燒麵輪    </t>
    <phoneticPr fontId="20" type="noConversion"/>
  </si>
  <si>
    <t>胡瓜湯</t>
    <phoneticPr fontId="20" type="noConversion"/>
  </si>
  <si>
    <r>
      <t xml:space="preserve">香酥杏鮑菇 </t>
    </r>
    <r>
      <rPr>
        <b/>
        <sz val="12"/>
        <color indexed="12"/>
        <rFont val="標楷體"/>
        <family val="4"/>
        <charset val="136"/>
      </rPr>
      <t xml:space="preserve">    </t>
    </r>
    <r>
      <rPr>
        <b/>
        <sz val="12"/>
        <color indexed="17"/>
        <rFont val="標楷體"/>
        <family val="4"/>
        <charset val="136"/>
      </rPr>
      <t xml:space="preserve"> </t>
    </r>
    <phoneticPr fontId="20" type="noConversion"/>
  </si>
  <si>
    <t xml:space="preserve">苦瓜炒素肉醬      </t>
    <phoneticPr fontId="20" type="noConversion"/>
  </si>
  <si>
    <t>蔬菜百頁</t>
    <phoneticPr fontId="20" type="noConversion"/>
  </si>
  <si>
    <t>海帶湯</t>
    <phoneticPr fontId="20" type="noConversion"/>
  </si>
  <si>
    <t>素山藥鹹粥</t>
    <phoneticPr fontId="20" type="noConversion"/>
  </si>
  <si>
    <t>黑糖饅頭</t>
    <phoneticPr fontId="20" type="noConversion"/>
  </si>
  <si>
    <t xml:space="preserve">咖哩薯丁      </t>
    <phoneticPr fontId="20" type="noConversion"/>
  </si>
  <si>
    <t>客家小炒</t>
    <phoneticPr fontId="20" type="noConversion"/>
  </si>
  <si>
    <t xml:space="preserve">銀蔔素燒      </t>
    <phoneticPr fontId="20" type="noConversion"/>
  </si>
  <si>
    <t>蘿蔔湯</t>
    <phoneticPr fontId="20" type="noConversion"/>
  </si>
  <si>
    <t xml:space="preserve">酥炸豆腐      </t>
    <phoneticPr fontId="20" type="noConversion"/>
  </si>
  <si>
    <t>蔬菜冬粉</t>
    <phoneticPr fontId="20" type="noConversion"/>
  </si>
  <si>
    <t xml:space="preserve">素臊阿給  </t>
    <phoneticPr fontId="20" type="noConversion"/>
  </si>
  <si>
    <t xml:space="preserve">毛豆紫山藥  </t>
    <phoneticPr fontId="20" type="noConversion"/>
  </si>
  <si>
    <t>炒素麵</t>
    <phoneticPr fontId="20" type="noConversion"/>
  </si>
  <si>
    <t xml:space="preserve">素拌料  </t>
    <phoneticPr fontId="20" type="noConversion"/>
  </si>
  <si>
    <t xml:space="preserve">魯油豆腐      </t>
    <phoneticPr fontId="20" type="noConversion"/>
  </si>
  <si>
    <t>香菜豆干片</t>
    <phoneticPr fontId="20" type="noConversion"/>
  </si>
  <si>
    <t>白米飯</t>
    <phoneticPr fontId="20" type="noConversion"/>
  </si>
  <si>
    <t>糙米飯</t>
    <phoneticPr fontId="20" type="noConversion"/>
  </si>
  <si>
    <t>蒸  蛋</t>
    <phoneticPr fontId="20" type="noConversion"/>
  </si>
  <si>
    <t>玉米粒排骨湯</t>
    <phoneticPr fontId="20" type="noConversion"/>
  </si>
  <si>
    <t>茄</t>
    <phoneticPr fontId="20" type="noConversion"/>
  </si>
  <si>
    <t>汁</t>
    <phoneticPr fontId="20" type="noConversion"/>
  </si>
  <si>
    <t>7.番茄醬</t>
    <phoneticPr fontId="20" type="noConversion"/>
  </si>
  <si>
    <t>6.玉米粒</t>
    <phoneticPr fontId="20" type="noConversion"/>
  </si>
  <si>
    <t>肉</t>
    <phoneticPr fontId="20" type="noConversion"/>
  </si>
  <si>
    <t>麻</t>
    <phoneticPr fontId="20" type="noConversion"/>
  </si>
  <si>
    <t>油</t>
    <phoneticPr fontId="20" type="noConversion"/>
  </si>
  <si>
    <t>雞</t>
    <phoneticPr fontId="20" type="noConversion"/>
  </si>
  <si>
    <t>1.雞肉</t>
    <phoneticPr fontId="20" type="noConversion"/>
  </si>
  <si>
    <t>2.麻油</t>
    <phoneticPr fontId="20" type="noConversion"/>
  </si>
  <si>
    <t>6.番茄醬</t>
    <phoneticPr fontId="20" type="noConversion"/>
  </si>
  <si>
    <t>銀</t>
    <phoneticPr fontId="20" type="noConversion"/>
  </si>
  <si>
    <t>芽</t>
    <phoneticPr fontId="20" type="noConversion"/>
  </si>
  <si>
    <t>2.豆芽菜</t>
    <phoneticPr fontId="20" type="noConversion"/>
  </si>
  <si>
    <t>碳</t>
    <phoneticPr fontId="20" type="noConversion"/>
  </si>
  <si>
    <t>烤</t>
    <phoneticPr fontId="20" type="noConversion"/>
  </si>
  <si>
    <t>翅</t>
    <phoneticPr fontId="20" type="noConversion"/>
  </si>
  <si>
    <t>1.碳烤雞翅</t>
    <phoneticPr fontId="20" type="noConversion"/>
  </si>
  <si>
    <t>排</t>
    <phoneticPr fontId="20" type="noConversion"/>
  </si>
  <si>
    <t>骨</t>
    <phoneticPr fontId="20" type="noConversion"/>
  </si>
  <si>
    <t>海</t>
    <phoneticPr fontId="20" type="noConversion"/>
  </si>
  <si>
    <t>鮮</t>
    <phoneticPr fontId="20" type="noConversion"/>
  </si>
  <si>
    <t>魚</t>
    <phoneticPr fontId="20" type="noConversion"/>
  </si>
  <si>
    <t>丁</t>
    <phoneticPr fontId="20" type="noConversion"/>
  </si>
  <si>
    <t>泡</t>
    <phoneticPr fontId="20" type="noConversion"/>
  </si>
  <si>
    <t>飯</t>
    <phoneticPr fontId="20" type="noConversion"/>
  </si>
  <si>
    <t>小</t>
    <phoneticPr fontId="20" type="noConversion"/>
  </si>
  <si>
    <t>餐</t>
    <phoneticPr fontId="20" type="noConversion"/>
  </si>
  <si>
    <t>1.小餐包</t>
    <phoneticPr fontId="20" type="noConversion"/>
  </si>
  <si>
    <t>3.米血丁</t>
    <phoneticPr fontId="20" type="noConversion"/>
  </si>
  <si>
    <t>什</t>
    <phoneticPr fontId="20" type="noConversion"/>
  </si>
  <si>
    <t>錦</t>
    <phoneticPr fontId="20" type="noConversion"/>
  </si>
  <si>
    <t>炒</t>
    <phoneticPr fontId="20" type="noConversion"/>
  </si>
  <si>
    <t>銀</t>
    <phoneticPr fontId="20" type="noConversion"/>
  </si>
  <si>
    <t>1.銀芽</t>
    <phoneticPr fontId="20" type="noConversion"/>
  </si>
  <si>
    <t>芽</t>
    <phoneticPr fontId="20" type="noConversion"/>
  </si>
  <si>
    <t>2.肉絲</t>
    <phoneticPr fontId="20" type="noConversion"/>
  </si>
  <si>
    <t>CAS</t>
    <phoneticPr fontId="20" type="noConversion"/>
  </si>
  <si>
    <t>肉</t>
    <phoneticPr fontId="20" type="noConversion"/>
  </si>
  <si>
    <t>絲</t>
    <phoneticPr fontId="20" type="noConversion"/>
  </si>
  <si>
    <t>4.木耳</t>
    <phoneticPr fontId="20" type="noConversion"/>
  </si>
  <si>
    <t>5.洋蔥</t>
    <phoneticPr fontId="20" type="noConversion"/>
  </si>
  <si>
    <t>料</t>
    <phoneticPr fontId="20" type="noConversion"/>
  </si>
  <si>
    <t>蛋</t>
    <phoneticPr fontId="20" type="noConversion"/>
  </si>
  <si>
    <t>麵</t>
    <phoneticPr fontId="20" type="noConversion"/>
  </si>
  <si>
    <t>1. 麵條</t>
    <phoneticPr fontId="20" type="noConversion"/>
  </si>
  <si>
    <t>紅麴小肉排</t>
    <phoneticPr fontId="20" type="noConversion"/>
  </si>
  <si>
    <t>滷雞腿</t>
    <phoneticPr fontId="20" type="noConversion"/>
  </si>
  <si>
    <t xml:space="preserve">鐵路肉排    </t>
    <phoneticPr fontId="20" type="noConversion"/>
  </si>
  <si>
    <t>鐵</t>
    <phoneticPr fontId="20" type="noConversion"/>
  </si>
  <si>
    <t>路</t>
    <phoneticPr fontId="20" type="noConversion"/>
  </si>
  <si>
    <t>黃</t>
    <phoneticPr fontId="20" type="noConversion"/>
  </si>
  <si>
    <t>瓜</t>
    <phoneticPr fontId="20" type="noConversion"/>
  </si>
  <si>
    <t>木</t>
    <phoneticPr fontId="20" type="noConversion"/>
  </si>
  <si>
    <t>耳</t>
    <phoneticPr fontId="20" type="noConversion"/>
  </si>
  <si>
    <t>片</t>
    <phoneticPr fontId="20" type="noConversion"/>
  </si>
  <si>
    <t>大黃瓜</t>
    <phoneticPr fontId="20" type="noConversion"/>
  </si>
  <si>
    <t>肉片</t>
    <phoneticPr fontId="20" type="noConversion"/>
  </si>
  <si>
    <t>木耳</t>
    <phoneticPr fontId="20" type="noConversion"/>
  </si>
  <si>
    <t>蕃</t>
    <phoneticPr fontId="20" type="noConversion"/>
  </si>
  <si>
    <t>茄</t>
    <phoneticPr fontId="20" type="noConversion"/>
  </si>
  <si>
    <t>大番茄</t>
    <phoneticPr fontId="20" type="noConversion"/>
  </si>
  <si>
    <t>白蛋</t>
    <phoneticPr fontId="20" type="noConversion"/>
  </si>
  <si>
    <t>QR Code</t>
    <phoneticPr fontId="20" type="noConversion"/>
  </si>
  <si>
    <t xml:space="preserve"> 鮮乳</t>
    <phoneticPr fontId="20" type="noConversion"/>
  </si>
  <si>
    <t xml:space="preserve">乳品類(份)  </t>
    <phoneticPr fontId="20" type="noConversion"/>
  </si>
  <si>
    <t>餐  包</t>
    <phoneticPr fontId="20" type="noConversion"/>
  </si>
  <si>
    <t>紅</t>
    <phoneticPr fontId="20" type="noConversion"/>
  </si>
  <si>
    <t>麴</t>
    <phoneticPr fontId="20" type="noConversion"/>
  </si>
  <si>
    <t>1.豬排</t>
    <phoneticPr fontId="20" type="noConversion"/>
  </si>
  <si>
    <t>食譜設計:</t>
    <phoneticPr fontId="20" type="noConversion"/>
  </si>
  <si>
    <t>中正營養師:</t>
    <phoneticPr fontId="20" type="noConversion"/>
  </si>
  <si>
    <t xml:space="preserve">  執行秘書：  </t>
    <phoneticPr fontId="20" type="noConversion"/>
  </si>
  <si>
    <t xml:space="preserve"> 校長：</t>
    <phoneticPr fontId="20" type="noConversion"/>
  </si>
  <si>
    <t>中正營養師:</t>
    <phoneticPr fontId="20" type="noConversion"/>
  </si>
  <si>
    <t>廠商營養師:</t>
    <phoneticPr fontId="20" type="noConversion"/>
  </si>
  <si>
    <t>校   長：</t>
    <phoneticPr fontId="20" type="noConversion"/>
  </si>
  <si>
    <t>廠商營養師:</t>
    <phoneticPr fontId="20" type="noConversion"/>
  </si>
  <si>
    <t>中正營養師:</t>
    <phoneticPr fontId="20" type="noConversion"/>
  </si>
  <si>
    <t xml:space="preserve">  執行秘書：  </t>
    <phoneticPr fontId="20" type="noConversion"/>
  </si>
  <si>
    <t>校   長：</t>
    <phoneticPr fontId="20" type="noConversion"/>
  </si>
  <si>
    <t>匈</t>
    <phoneticPr fontId="20" type="noConversion"/>
  </si>
  <si>
    <t>牙</t>
    <phoneticPr fontId="20" type="noConversion"/>
  </si>
  <si>
    <t>利</t>
    <phoneticPr fontId="20" type="noConversion"/>
  </si>
  <si>
    <t>3.紅蘿蔔</t>
    <phoneticPr fontId="20" type="noConversion"/>
  </si>
  <si>
    <t>洋</t>
    <phoneticPr fontId="20" type="noConversion"/>
  </si>
  <si>
    <t>4.匈牙利粉</t>
    <phoneticPr fontId="20" type="noConversion"/>
  </si>
  <si>
    <t>嫰</t>
    <phoneticPr fontId="20" type="noConversion"/>
  </si>
  <si>
    <t>雞</t>
    <phoneticPr fontId="20" type="noConversion"/>
  </si>
  <si>
    <t>2.雞丁</t>
    <phoneticPr fontId="20" type="noConversion"/>
  </si>
  <si>
    <t>1.洋蔥</t>
    <phoneticPr fontId="20" type="noConversion"/>
  </si>
  <si>
    <t>1.新鮮地瓜</t>
    <phoneticPr fontId="20" type="noConversion"/>
  </si>
  <si>
    <t>2.杏鮑菇</t>
    <phoneticPr fontId="20" type="noConversion"/>
  </si>
  <si>
    <t>鮑</t>
    <phoneticPr fontId="20" type="noConversion"/>
  </si>
  <si>
    <t>3.菜豆或時蔬</t>
    <phoneticPr fontId="20" type="noConversion"/>
  </si>
  <si>
    <t>菇</t>
    <phoneticPr fontId="20" type="noConversion"/>
  </si>
  <si>
    <t>4.新鮮香菇</t>
    <phoneticPr fontId="20" type="noConversion"/>
  </si>
  <si>
    <t>(炒)</t>
    <phoneticPr fontId="20" type="noConversion"/>
  </si>
  <si>
    <t>國小水果</t>
    <phoneticPr fontId="20" type="noConversion"/>
  </si>
  <si>
    <t>國小水果</t>
    <phoneticPr fontId="20" type="noConversion"/>
  </si>
  <si>
    <t>鮮乳</t>
    <phoneticPr fontId="20" type="noConversion"/>
  </si>
  <si>
    <t>鮮乳</t>
    <phoneticPr fontId="20" type="noConversion"/>
  </si>
  <si>
    <r>
      <t xml:space="preserve">什錦鮑菇         </t>
    </r>
    <r>
      <rPr>
        <b/>
        <sz val="12"/>
        <color indexed="12"/>
        <rFont val="標楷體"/>
        <family val="4"/>
        <charset val="136"/>
      </rPr>
      <t xml:space="preserve">   </t>
    </r>
    <phoneticPr fontId="20" type="noConversion"/>
  </si>
  <si>
    <t>蒸</t>
    <phoneticPr fontId="20" type="noConversion"/>
  </si>
  <si>
    <t>(蒸)</t>
    <phoneticPr fontId="20" type="noConversion"/>
  </si>
  <si>
    <r>
      <t xml:space="preserve">洋蔥炒蛋  </t>
    </r>
    <r>
      <rPr>
        <b/>
        <sz val="8"/>
        <color indexed="17"/>
        <rFont val="標楷體"/>
        <family val="4"/>
        <charset val="136"/>
      </rPr>
      <t>(QR Code)</t>
    </r>
    <phoneticPr fontId="20" type="noConversion"/>
  </si>
  <si>
    <r>
      <t xml:space="preserve">洋蔥炒蛋  </t>
    </r>
    <r>
      <rPr>
        <b/>
        <sz val="8"/>
        <color indexed="17"/>
        <rFont val="標楷體"/>
        <family val="4"/>
        <charset val="136"/>
      </rPr>
      <t>(QR Code)</t>
    </r>
    <phoneticPr fontId="20" type="noConversion"/>
  </si>
  <si>
    <t>蔥</t>
    <phoneticPr fontId="20" type="noConversion"/>
  </si>
  <si>
    <t>海豐國小</t>
    <phoneticPr fontId="20" type="noConversion"/>
  </si>
  <si>
    <t>海豐國小</t>
    <phoneticPr fontId="20" type="noConversion"/>
  </si>
  <si>
    <t>海豐國小</t>
    <phoneticPr fontId="20" type="noConversion"/>
  </si>
  <si>
    <r>
      <t xml:space="preserve">蜜汁雞    </t>
    </r>
    <r>
      <rPr>
        <b/>
        <sz val="12"/>
        <color rgb="FF00B050"/>
        <rFont val="標楷體"/>
        <family val="4"/>
        <charset val="136"/>
      </rPr>
      <t>(CAS標章)</t>
    </r>
    <phoneticPr fontId="20" type="noConversion"/>
  </si>
  <si>
    <r>
      <t xml:space="preserve">蜜汁雞    </t>
    </r>
    <r>
      <rPr>
        <b/>
        <sz val="12"/>
        <color rgb="FF00B050"/>
        <rFont val="標楷體"/>
        <family val="4"/>
        <charset val="136"/>
      </rPr>
      <t>(CAS標章)</t>
    </r>
    <phoneticPr fontId="20" type="noConversion"/>
  </si>
  <si>
    <t>1.小黃瓜</t>
    <phoneticPr fontId="20" type="noConversion"/>
  </si>
  <si>
    <t>1.雞塊</t>
    <phoneticPr fontId="20" type="noConversion"/>
  </si>
  <si>
    <t>燒</t>
    <phoneticPr fontId="20" type="noConversion"/>
  </si>
  <si>
    <t>2.滷包(1粒/100人)</t>
    <phoneticPr fontId="20" type="noConversion"/>
  </si>
  <si>
    <t>雞</t>
    <phoneticPr fontId="20" type="noConversion"/>
  </si>
  <si>
    <t>3.薑片</t>
    <phoneticPr fontId="20" type="noConversion"/>
  </si>
  <si>
    <t>塊</t>
    <phoneticPr fontId="20" type="noConversion"/>
  </si>
  <si>
    <t>4.醬油</t>
    <phoneticPr fontId="20" type="noConversion"/>
  </si>
  <si>
    <t>(滷)</t>
    <phoneticPr fontId="20" type="noConversion"/>
  </si>
  <si>
    <t>關</t>
    <phoneticPr fontId="20" type="noConversion"/>
  </si>
  <si>
    <t>1.黑輪條</t>
    <phoneticPr fontId="20" type="noConversion"/>
  </si>
  <si>
    <t>東</t>
    <phoneticPr fontId="20" type="noConversion"/>
  </si>
  <si>
    <t>2.白蘿蔔</t>
    <phoneticPr fontId="20" type="noConversion"/>
  </si>
  <si>
    <t>煮</t>
    <phoneticPr fontId="20" type="noConversion"/>
  </si>
  <si>
    <t>3.玉米捲</t>
    <phoneticPr fontId="20" type="noConversion"/>
  </si>
  <si>
    <t>4.海帶捲</t>
    <phoneticPr fontId="20" type="noConversion"/>
  </si>
  <si>
    <t>玉</t>
    <phoneticPr fontId="20" type="noConversion"/>
  </si>
  <si>
    <t>玉米</t>
    <phoneticPr fontId="20" type="noConversion"/>
  </si>
  <si>
    <t>米</t>
    <phoneticPr fontId="20" type="noConversion"/>
  </si>
  <si>
    <t>紅蘿蔔</t>
    <phoneticPr fontId="20" type="noConversion"/>
  </si>
  <si>
    <t>三色</t>
    <phoneticPr fontId="20" type="noConversion"/>
  </si>
  <si>
    <t>毛豆</t>
    <phoneticPr fontId="20" type="noConversion"/>
  </si>
  <si>
    <t>色</t>
    <phoneticPr fontId="20" type="noConversion"/>
  </si>
  <si>
    <t>蒜仁</t>
    <phoneticPr fontId="20" type="noConversion"/>
  </si>
  <si>
    <t>蜜</t>
    <phoneticPr fontId="20" type="noConversion"/>
  </si>
  <si>
    <t>1.二砂糖</t>
    <phoneticPr fontId="20" type="noConversion"/>
  </si>
  <si>
    <t>汁</t>
    <phoneticPr fontId="20" type="noConversion"/>
  </si>
  <si>
    <t>2.雞排</t>
    <phoneticPr fontId="20" type="noConversion"/>
  </si>
  <si>
    <t>雞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</si>
</sst>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_ "/>
    <numFmt numFmtId="177" formatCode="#,##0_ "/>
    <numFmt numFmtId="178" formatCode="0_);[Red]\(0\)"/>
    <numFmt numFmtId="179" formatCode="0_ "/>
    <numFmt numFmtId="180" formatCode="0.0_);[Red]\(0.0\)"/>
    <numFmt numFmtId="181" formatCode="0.00_ "/>
  </numFmts>
  <fonts count="9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1"/>
      <name val="標楷體"/>
      <family val="4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10"/>
      <name val="新細明體"/>
      <family val="1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b/>
      <sz val="10"/>
      <name val="標楷體"/>
      <family val="4"/>
      <charset val="136"/>
    </font>
    <font>
      <sz val="12"/>
      <name val="新細明體"/>
      <family val="1"/>
      <charset val="136"/>
    </font>
    <font>
      <b/>
      <sz val="24"/>
      <color indexed="12"/>
      <name val="新細明體"/>
      <family val="1"/>
      <charset val="136"/>
    </font>
    <font>
      <sz val="8"/>
      <name val="新細明體"/>
      <family val="1"/>
      <charset val="136"/>
    </font>
    <font>
      <b/>
      <sz val="14"/>
      <name val="新細明體"/>
      <family val="1"/>
      <charset val="136"/>
    </font>
    <font>
      <b/>
      <sz val="8"/>
      <color indexed="12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b/>
      <sz val="8"/>
      <name val="新細明體"/>
      <family val="1"/>
      <charset val="136"/>
    </font>
    <font>
      <b/>
      <sz val="10"/>
      <name val="細明體"/>
      <family val="3"/>
      <charset val="136"/>
    </font>
    <font>
      <b/>
      <sz val="8"/>
      <color indexed="17"/>
      <name val="新細明體"/>
      <family val="1"/>
      <charset val="136"/>
    </font>
    <font>
      <b/>
      <sz val="10"/>
      <color indexed="10"/>
      <name val="標楷體"/>
      <family val="4"/>
      <charset val="136"/>
    </font>
    <font>
      <sz val="10"/>
      <name val="細明體"/>
      <family val="3"/>
      <charset val="136"/>
    </font>
    <font>
      <sz val="10"/>
      <name val="Times New Roman"/>
      <family val="1"/>
    </font>
    <font>
      <b/>
      <sz val="10"/>
      <color indexed="9"/>
      <name val="新細明體"/>
      <family val="1"/>
      <charset val="136"/>
    </font>
    <font>
      <b/>
      <sz val="10"/>
      <name val="Times New Roman"/>
      <family val="1"/>
    </font>
    <font>
      <b/>
      <sz val="10"/>
      <color indexed="10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0"/>
      <color indexed="10"/>
      <name val="標楷體"/>
      <family val="4"/>
      <charset val="136"/>
    </font>
    <font>
      <b/>
      <sz val="9"/>
      <name val="新細明體"/>
      <family val="1"/>
      <charset val="136"/>
    </font>
    <font>
      <sz val="8"/>
      <name val="標楷體"/>
      <family val="4"/>
      <charset val="136"/>
    </font>
    <font>
      <sz val="10"/>
      <color indexed="60"/>
      <name val="新細明體"/>
      <family val="1"/>
      <charset val="136"/>
    </font>
    <font>
      <sz val="10"/>
      <color indexed="60"/>
      <name val="標楷體"/>
      <family val="4"/>
      <charset val="136"/>
    </font>
    <font>
      <b/>
      <sz val="10"/>
      <color indexed="60"/>
      <name val="細明體"/>
      <family val="3"/>
      <charset val="136"/>
    </font>
    <font>
      <b/>
      <sz val="10"/>
      <color indexed="60"/>
      <name val="新細明體"/>
      <family val="1"/>
      <charset val="136"/>
    </font>
    <font>
      <b/>
      <sz val="10"/>
      <color indexed="60"/>
      <name val="標楷體"/>
      <family val="4"/>
      <charset val="136"/>
    </font>
    <font>
      <b/>
      <sz val="12"/>
      <color indexed="12"/>
      <name val="標楷體"/>
      <family val="4"/>
      <charset val="136"/>
    </font>
    <font>
      <b/>
      <sz val="12"/>
      <color indexed="16"/>
      <name val="標楷體"/>
      <family val="4"/>
      <charset val="136"/>
    </font>
    <font>
      <b/>
      <sz val="12"/>
      <color indexed="17"/>
      <name val="標楷體"/>
      <family val="4"/>
      <charset val="136"/>
    </font>
    <font>
      <sz val="9"/>
      <color indexed="10"/>
      <name val="新細明體"/>
      <family val="1"/>
      <charset val="136"/>
    </font>
    <font>
      <b/>
      <sz val="8"/>
      <color indexed="16"/>
      <name val="新細明體"/>
      <family val="1"/>
      <charset val="136"/>
    </font>
    <font>
      <b/>
      <sz val="12"/>
      <color indexed="10"/>
      <name val="標楷體"/>
      <family val="4"/>
      <charset val="136"/>
    </font>
    <font>
      <b/>
      <sz val="12"/>
      <color indexed="18"/>
      <name val="標楷體"/>
      <family val="4"/>
      <charset val="136"/>
    </font>
    <font>
      <b/>
      <sz val="10"/>
      <color indexed="17"/>
      <name val="新細明體"/>
      <family val="1"/>
      <charset val="136"/>
    </font>
    <font>
      <sz val="6"/>
      <color indexed="12"/>
      <name val="新細明體"/>
      <family val="1"/>
      <charset val="136"/>
    </font>
    <font>
      <b/>
      <sz val="9"/>
      <color indexed="10"/>
      <name val="新細明體"/>
      <family val="1"/>
      <charset val="136"/>
    </font>
    <font>
      <b/>
      <sz val="8"/>
      <name val="標楷體"/>
      <family val="4"/>
      <charset val="136"/>
    </font>
    <font>
      <b/>
      <sz val="10"/>
      <color indexed="8"/>
      <name val="Times New Roman"/>
      <family val="1"/>
    </font>
    <font>
      <b/>
      <sz val="18"/>
      <color indexed="17"/>
      <name val="新細明體"/>
      <family val="1"/>
      <charset val="136"/>
    </font>
    <font>
      <sz val="14"/>
      <name val="標楷體"/>
      <family val="4"/>
      <charset val="136"/>
    </font>
    <font>
      <sz val="6"/>
      <name val="新細明體"/>
      <family val="1"/>
      <charset val="136"/>
    </font>
    <font>
      <b/>
      <sz val="8"/>
      <name val="細明體"/>
      <family val="3"/>
      <charset val="136"/>
    </font>
    <font>
      <sz val="6"/>
      <name val="細明體"/>
      <family val="3"/>
      <charset val="136"/>
    </font>
    <font>
      <b/>
      <sz val="6"/>
      <name val="新細明體"/>
      <family val="1"/>
      <charset val="136"/>
    </font>
    <font>
      <b/>
      <sz val="6"/>
      <name val="標楷體"/>
      <family val="4"/>
      <charset val="136"/>
    </font>
    <font>
      <b/>
      <sz val="8"/>
      <color indexed="17"/>
      <name val="標楷體"/>
      <family val="4"/>
      <charset val="136"/>
    </font>
    <font>
      <b/>
      <sz val="10"/>
      <color indexed="17"/>
      <name val="標楷體"/>
      <family val="4"/>
      <charset val="136"/>
    </font>
    <font>
      <sz val="10"/>
      <color indexed="17"/>
      <name val="標楷體"/>
      <family val="4"/>
      <charset val="136"/>
    </font>
    <font>
      <b/>
      <sz val="12"/>
      <name val="細明體"/>
      <family val="3"/>
      <charset val="136"/>
    </font>
    <font>
      <b/>
      <sz val="6"/>
      <name val="細明體"/>
      <family val="3"/>
      <charset val="136"/>
    </font>
    <font>
      <sz val="6"/>
      <name val="標楷體"/>
      <family val="4"/>
      <charset val="136"/>
    </font>
    <font>
      <b/>
      <sz val="11"/>
      <name val="細明體"/>
      <family val="3"/>
      <charset val="136"/>
    </font>
    <font>
      <sz val="7"/>
      <color indexed="12"/>
      <name val="新細明體"/>
      <family val="1"/>
      <charset val="136"/>
    </font>
    <font>
      <sz val="7"/>
      <name val="標楷體"/>
      <family val="4"/>
      <charset val="136"/>
    </font>
    <font>
      <sz val="7"/>
      <name val="細明體"/>
      <family val="3"/>
      <charset val="136"/>
    </font>
    <font>
      <b/>
      <sz val="7"/>
      <name val="細明體"/>
      <family val="3"/>
      <charset val="136"/>
    </font>
    <font>
      <sz val="7"/>
      <name val="新細明體"/>
      <family val="1"/>
      <charset val="136"/>
    </font>
    <font>
      <b/>
      <sz val="9"/>
      <color indexed="60"/>
      <name val="新細明體"/>
      <family val="1"/>
      <charset val="136"/>
    </font>
    <font>
      <sz val="8"/>
      <name val="細明體"/>
      <family val="3"/>
      <charset val="136"/>
    </font>
    <font>
      <b/>
      <sz val="10"/>
      <color indexed="21"/>
      <name val="標楷體"/>
      <family val="4"/>
      <charset val="136"/>
    </font>
    <font>
      <b/>
      <sz val="12"/>
      <color rgb="FF00B050"/>
      <name val="標楷體"/>
      <family val="4"/>
      <charset val="136"/>
    </font>
    <font>
      <b/>
      <sz val="12"/>
      <color rgb="FF0000CC"/>
      <name val="標楷體"/>
      <family val="4"/>
      <charset val="136"/>
    </font>
    <font>
      <b/>
      <sz val="9"/>
      <color indexed="16"/>
      <name val="標楷體"/>
      <family val="4"/>
      <charset val="136"/>
    </font>
    <font>
      <b/>
      <sz val="14"/>
      <color indexed="16"/>
      <name val="標楷體"/>
      <family val="4"/>
      <charset val="136"/>
    </font>
    <font>
      <b/>
      <sz val="9"/>
      <color indexed="18"/>
      <name val="標楷體"/>
      <family val="4"/>
      <charset val="136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1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31"/>
      </patternFill>
    </fill>
  </fills>
  <borders count="4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522">
    <xf numFmtId="0" fontId="0" fillId="0" borderId="0" xfId="0">
      <alignment vertical="center"/>
    </xf>
    <xf numFmtId="0" fontId="2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28" fillId="0" borderId="10" xfId="0" applyNumberFormat="1" applyFont="1" applyFill="1" applyBorder="1" applyAlignment="1">
      <alignment vertical="center" shrinkToFit="1"/>
    </xf>
    <xf numFmtId="0" fontId="27" fillId="0" borderId="10" xfId="0" applyNumberFormat="1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49" fontId="28" fillId="0" borderId="11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0" fillId="0" borderId="0" xfId="0" applyFont="1">
      <alignment vertical="center"/>
    </xf>
    <xf numFmtId="0" fontId="27" fillId="0" borderId="11" xfId="0" applyNumberFormat="1" applyFont="1" applyFill="1" applyBorder="1" applyAlignment="1">
      <alignment horizontal="center" vertical="center" shrinkToFit="1"/>
    </xf>
    <xf numFmtId="0" fontId="29" fillId="0" borderId="10" xfId="0" applyNumberFormat="1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179" fontId="32" fillId="0" borderId="13" xfId="0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top" wrapText="1"/>
    </xf>
    <xf numFmtId="178" fontId="29" fillId="0" borderId="11" xfId="0" applyNumberFormat="1" applyFont="1" applyFill="1" applyBorder="1" applyAlignment="1">
      <alignment horizontal="center" vertical="center" shrinkToFit="1"/>
    </xf>
    <xf numFmtId="0" fontId="29" fillId="0" borderId="14" xfId="0" applyNumberFormat="1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top" wrapText="1"/>
    </xf>
    <xf numFmtId="0" fontId="28" fillId="0" borderId="0" xfId="0" applyFont="1">
      <alignment vertical="center"/>
    </xf>
    <xf numFmtId="0" fontId="26" fillId="0" borderId="10" xfId="0" applyFont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vertical="center" shrinkToFit="1"/>
    </xf>
    <xf numFmtId="14" fontId="27" fillId="0" borderId="10" xfId="0" applyNumberFormat="1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vertical="center" shrinkToFit="1"/>
    </xf>
    <xf numFmtId="49" fontId="37" fillId="0" borderId="17" xfId="0" applyNumberFormat="1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top" wrapText="1"/>
    </xf>
    <xf numFmtId="177" fontId="29" fillId="0" borderId="10" xfId="0" applyNumberFormat="1" applyFont="1" applyFill="1" applyBorder="1" applyAlignment="1">
      <alignment horizontal="center" vertical="center" shrinkToFit="1"/>
    </xf>
    <xf numFmtId="0" fontId="28" fillId="0" borderId="0" xfId="0" applyFont="1" applyBorder="1">
      <alignment vertical="center"/>
    </xf>
    <xf numFmtId="0" fontId="37" fillId="0" borderId="17" xfId="0" applyFont="1" applyFill="1" applyBorder="1" applyAlignment="1">
      <alignment horizontal="center" vertical="center" shrinkToFit="1"/>
    </xf>
    <xf numFmtId="49" fontId="28" fillId="0" borderId="19" xfId="0" applyNumberFormat="1" applyFont="1" applyFill="1" applyBorder="1" applyAlignment="1">
      <alignment vertical="center" shrinkToFit="1"/>
    </xf>
    <xf numFmtId="0" fontId="26" fillId="0" borderId="10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horizontal="center" vertical="top" wrapText="1"/>
    </xf>
    <xf numFmtId="0" fontId="26" fillId="0" borderId="17" xfId="0" applyFont="1" applyFill="1" applyBorder="1" applyAlignment="1">
      <alignment horizontal="center" vertical="top" wrapText="1"/>
    </xf>
    <xf numFmtId="0" fontId="26" fillId="0" borderId="11" xfId="0" applyFont="1" applyFill="1" applyBorder="1" applyAlignment="1">
      <alignment horizontal="center" vertical="top" wrapText="1"/>
    </xf>
    <xf numFmtId="0" fontId="28" fillId="0" borderId="17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wrapText="1"/>
    </xf>
    <xf numFmtId="0" fontId="26" fillId="0" borderId="10" xfId="0" applyFont="1" applyFill="1" applyBorder="1">
      <alignment vertical="center"/>
    </xf>
    <xf numFmtId="0" fontId="26" fillId="0" borderId="11" xfId="0" applyFont="1" applyFill="1" applyBorder="1">
      <alignment vertical="center"/>
    </xf>
    <xf numFmtId="0" fontId="26" fillId="0" borderId="20" xfId="0" applyFont="1" applyFill="1" applyBorder="1">
      <alignment vertical="center"/>
    </xf>
    <xf numFmtId="0" fontId="26" fillId="0" borderId="10" xfId="0" applyFont="1" applyFill="1" applyBorder="1" applyAlignment="1">
      <alignment horizontal="left" vertical="center"/>
    </xf>
    <xf numFmtId="0" fontId="37" fillId="0" borderId="11" xfId="0" applyFont="1" applyFill="1" applyBorder="1" applyAlignment="1">
      <alignment horizontal="center" vertical="top" wrapText="1"/>
    </xf>
    <xf numFmtId="0" fontId="40" fillId="0" borderId="10" xfId="0" applyFont="1" applyFill="1" applyBorder="1" applyAlignment="1">
      <alignment horizontal="left" vertical="top" wrapText="1"/>
    </xf>
    <xf numFmtId="0" fontId="41" fillId="0" borderId="10" xfId="0" applyFont="1" applyFill="1" applyBorder="1" applyAlignment="1">
      <alignment horizontal="center" vertical="top" wrapText="1"/>
    </xf>
    <xf numFmtId="0" fontId="41" fillId="0" borderId="11" xfId="0" applyFont="1" applyFill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top" wrapText="1"/>
    </xf>
    <xf numFmtId="0" fontId="26" fillId="0" borderId="17" xfId="0" applyFont="1" applyBorder="1" applyAlignment="1">
      <alignment horizontal="center" vertical="top" wrapText="1"/>
    </xf>
    <xf numFmtId="0" fontId="26" fillId="0" borderId="18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26" fillId="0" borderId="14" xfId="0" applyFont="1" applyBorder="1" applyAlignment="1">
      <alignment horizontal="center" vertical="top" wrapText="1"/>
    </xf>
    <xf numFmtId="0" fontId="26" fillId="0" borderId="17" xfId="0" applyFont="1" applyFill="1" applyBorder="1" applyAlignment="1">
      <alignment vertical="top" wrapText="1"/>
    </xf>
    <xf numFmtId="0" fontId="29" fillId="0" borderId="11" xfId="0" applyNumberFormat="1" applyFont="1" applyFill="1" applyBorder="1" applyAlignment="1">
      <alignment horizontal="center" vertical="center" shrinkToFit="1"/>
    </xf>
    <xf numFmtId="0" fontId="29" fillId="0" borderId="18" xfId="0" applyNumberFormat="1" applyFont="1" applyFill="1" applyBorder="1" applyAlignment="1">
      <alignment horizontal="center" vertical="center" shrinkToFit="1"/>
    </xf>
    <xf numFmtId="0" fontId="28" fillId="0" borderId="11" xfId="0" applyFont="1" applyFill="1" applyBorder="1" applyAlignment="1">
      <alignment vertical="top" wrapText="1"/>
    </xf>
    <xf numFmtId="0" fontId="26" fillId="0" borderId="18" xfId="0" applyNumberFormat="1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horizontal="left" wrapText="1"/>
    </xf>
    <xf numFmtId="49" fontId="37" fillId="0" borderId="17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left" vertical="center"/>
    </xf>
    <xf numFmtId="0" fontId="29" fillId="0" borderId="10" xfId="0" applyNumberFormat="1" applyFont="1" applyBorder="1" applyAlignment="1">
      <alignment horizontal="center" vertical="center" shrinkToFit="1"/>
    </xf>
    <xf numFmtId="0" fontId="29" fillId="0" borderId="14" xfId="0" applyNumberFormat="1" applyFont="1" applyBorder="1" applyAlignment="1">
      <alignment horizontal="center" vertical="center" shrinkToFit="1"/>
    </xf>
    <xf numFmtId="0" fontId="26" fillId="0" borderId="14" xfId="0" applyFont="1" applyFill="1" applyBorder="1" applyAlignment="1">
      <alignment horizontal="center" vertical="top" wrapText="1"/>
    </xf>
    <xf numFmtId="178" fontId="29" fillId="0" borderId="14" xfId="0" applyNumberFormat="1" applyFont="1" applyFill="1" applyBorder="1" applyAlignment="1">
      <alignment horizontal="center" vertical="center" shrinkToFit="1"/>
    </xf>
    <xf numFmtId="0" fontId="29" fillId="0" borderId="21" xfId="0" applyNumberFormat="1" applyFont="1" applyBorder="1" applyAlignment="1">
      <alignment horizontal="center" vertical="center" shrinkToFit="1"/>
    </xf>
    <xf numFmtId="49" fontId="26" fillId="0" borderId="10" xfId="0" applyNumberFormat="1" applyFont="1" applyFill="1" applyBorder="1" applyAlignment="1">
      <alignment horizontal="left" vertical="center"/>
    </xf>
    <xf numFmtId="0" fontId="28" fillId="0" borderId="0" xfId="0" applyFont="1" applyFill="1" applyBorder="1">
      <alignment vertical="center"/>
    </xf>
    <xf numFmtId="180" fontId="28" fillId="0" borderId="0" xfId="0" applyNumberFormat="1" applyFont="1" applyFill="1" applyBorder="1">
      <alignment vertical="center"/>
    </xf>
    <xf numFmtId="0" fontId="27" fillId="0" borderId="10" xfId="0" applyFont="1" applyBorder="1" applyAlignment="1">
      <alignment horizontal="center" vertical="center" shrinkToFit="1"/>
    </xf>
    <xf numFmtId="14" fontId="27" fillId="0" borderId="10" xfId="0" applyNumberFormat="1" applyFont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center" vertical="center" wrapText="1"/>
    </xf>
    <xf numFmtId="49" fontId="37" fillId="0" borderId="11" xfId="0" applyNumberFormat="1" applyFont="1" applyFill="1" applyBorder="1" applyAlignment="1">
      <alignment horizontal="center" vertical="center"/>
    </xf>
    <xf numFmtId="49" fontId="29" fillId="0" borderId="11" xfId="0" applyNumberFormat="1" applyFont="1" applyFill="1" applyBorder="1" applyAlignment="1">
      <alignment horizontal="center" vertical="center" shrinkToFit="1"/>
    </xf>
    <xf numFmtId="49" fontId="26" fillId="0" borderId="17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left" wrapText="1"/>
    </xf>
    <xf numFmtId="49" fontId="29" fillId="0" borderId="10" xfId="0" applyNumberFormat="1" applyFont="1" applyFill="1" applyBorder="1" applyAlignment="1">
      <alignment horizontal="left" vertical="center" shrinkToFit="1"/>
    </xf>
    <xf numFmtId="0" fontId="37" fillId="0" borderId="11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wrapText="1"/>
    </xf>
    <xf numFmtId="0" fontId="26" fillId="0" borderId="11" xfId="0" applyFont="1" applyFill="1" applyBorder="1" applyAlignment="1">
      <alignment horizontal="center" wrapText="1"/>
    </xf>
    <xf numFmtId="49" fontId="26" fillId="0" borderId="19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center" vertical="center" shrinkToFit="1"/>
    </xf>
    <xf numFmtId="0" fontId="42" fillId="0" borderId="10" xfId="0" applyFont="1" applyFill="1" applyBorder="1" applyAlignment="1">
      <alignment horizontal="center" vertical="top" wrapText="1"/>
    </xf>
    <xf numFmtId="49" fontId="29" fillId="0" borderId="17" xfId="0" applyNumberFormat="1" applyFont="1" applyFill="1" applyBorder="1" applyAlignment="1">
      <alignment horizontal="center" vertical="center" shrinkToFit="1"/>
    </xf>
    <xf numFmtId="49" fontId="37" fillId="0" borderId="22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shrinkToFit="1"/>
    </xf>
    <xf numFmtId="0" fontId="47" fillId="0" borderId="10" xfId="0" applyFont="1" applyBorder="1" applyAlignment="1">
      <alignment horizontal="center" vertical="center" shrinkToFit="1"/>
    </xf>
    <xf numFmtId="0" fontId="28" fillId="0" borderId="11" xfId="0" applyNumberFormat="1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29" fillId="0" borderId="22" xfId="0" applyNumberFormat="1" applyFont="1" applyFill="1" applyBorder="1" applyAlignment="1">
      <alignment horizontal="center" vertical="center" shrinkToFit="1"/>
    </xf>
    <xf numFmtId="49" fontId="29" fillId="0" borderId="20" xfId="0" applyNumberFormat="1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left" vertical="center" shrinkToFit="1"/>
    </xf>
    <xf numFmtId="49" fontId="37" fillId="0" borderId="23" xfId="0" applyNumberFormat="1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left" vertical="top" wrapText="1"/>
    </xf>
    <xf numFmtId="0" fontId="42" fillId="0" borderId="18" xfId="0" applyFont="1" applyFill="1" applyBorder="1" applyAlignment="1">
      <alignment horizontal="center" vertical="center" wrapText="1"/>
    </xf>
    <xf numFmtId="0" fontId="26" fillId="0" borderId="18" xfId="0" applyFont="1" applyFill="1" applyBorder="1">
      <alignment vertical="center"/>
    </xf>
    <xf numFmtId="0" fontId="26" fillId="0" borderId="11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6" fillId="0" borderId="17" xfId="0" applyFont="1" applyFill="1" applyBorder="1">
      <alignment vertical="center"/>
    </xf>
    <xf numFmtId="0" fontId="34" fillId="0" borderId="24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 wrapText="1"/>
    </xf>
    <xf numFmtId="0" fontId="26" fillId="0" borderId="19" xfId="0" applyNumberFormat="1" applyFont="1" applyFill="1" applyBorder="1" applyAlignment="1">
      <alignment horizontal="center" vertical="center" shrinkToFi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27" xfId="0" applyFont="1" applyBorder="1" applyAlignment="1">
      <alignment horizontal="justify" vertical="center" wrapText="1"/>
    </xf>
    <xf numFmtId="0" fontId="49" fillId="0" borderId="0" xfId="0" applyFont="1">
      <alignment vertical="center"/>
    </xf>
    <xf numFmtId="49" fontId="50" fillId="0" borderId="10" xfId="0" applyNumberFormat="1" applyFont="1" applyFill="1" applyBorder="1" applyAlignment="1">
      <alignment vertical="center" shrinkToFit="1"/>
    </xf>
    <xf numFmtId="0" fontId="51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top" wrapText="1"/>
    </xf>
    <xf numFmtId="49" fontId="52" fillId="0" borderId="22" xfId="0" applyNumberFormat="1" applyFont="1" applyBorder="1" applyAlignment="1">
      <alignment horizontal="center" vertical="center"/>
    </xf>
    <xf numFmtId="0" fontId="53" fillId="0" borderId="10" xfId="0" applyFont="1" applyBorder="1" applyAlignment="1">
      <alignment horizontal="left" wrapText="1"/>
    </xf>
    <xf numFmtId="0" fontId="53" fillId="0" borderId="10" xfId="0" applyFont="1" applyFill="1" applyBorder="1" applyAlignment="1">
      <alignment horizontal="center" wrapText="1"/>
    </xf>
    <xf numFmtId="0" fontId="53" fillId="0" borderId="10" xfId="0" applyFont="1" applyFill="1" applyBorder="1" applyAlignment="1">
      <alignment horizontal="center" vertical="top" wrapText="1"/>
    </xf>
    <xf numFmtId="176" fontId="54" fillId="0" borderId="10" xfId="0" applyNumberFormat="1" applyFont="1" applyFill="1" applyBorder="1" applyAlignment="1">
      <alignment horizontal="center" vertical="center" shrinkToFit="1"/>
    </xf>
    <xf numFmtId="49" fontId="52" fillId="0" borderId="28" xfId="0" applyNumberFormat="1" applyFont="1" applyBorder="1" applyAlignment="1">
      <alignment horizontal="center" vertical="center"/>
    </xf>
    <xf numFmtId="0" fontId="28" fillId="0" borderId="0" xfId="0" applyNumberFormat="1" applyFont="1" applyAlignment="1">
      <alignment vertical="center"/>
    </xf>
    <xf numFmtId="0" fontId="22" fillId="0" borderId="29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 wrapText="1"/>
    </xf>
    <xf numFmtId="0" fontId="59" fillId="0" borderId="24" xfId="0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shrinkToFit="1"/>
    </xf>
    <xf numFmtId="0" fontId="61" fillId="0" borderId="11" xfId="0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top" wrapText="1"/>
    </xf>
    <xf numFmtId="177" fontId="29" fillId="0" borderId="11" xfId="0" applyNumberFormat="1" applyFont="1" applyFill="1" applyBorder="1" applyAlignment="1">
      <alignment horizontal="center" vertical="center" shrinkToFit="1"/>
    </xf>
    <xf numFmtId="177" fontId="39" fillId="0" borderId="11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top" wrapText="1"/>
    </xf>
    <xf numFmtId="0" fontId="55" fillId="0" borderId="11" xfId="0" applyFont="1" applyFill="1" applyBorder="1" applyAlignment="1">
      <alignment horizontal="center" vertical="center" wrapText="1"/>
    </xf>
    <xf numFmtId="179" fontId="32" fillId="0" borderId="32" xfId="0" applyNumberFormat="1" applyFont="1" applyFill="1" applyBorder="1" applyAlignment="1">
      <alignment horizontal="center" vertical="center"/>
    </xf>
    <xf numFmtId="179" fontId="32" fillId="0" borderId="33" xfId="0" applyNumberFormat="1" applyFont="1" applyFill="1" applyBorder="1" applyAlignment="1">
      <alignment horizontal="center" vertical="center"/>
    </xf>
    <xf numFmtId="177" fontId="65" fillId="0" borderId="10" xfId="0" applyNumberFormat="1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center" vertical="center" shrinkToFit="1"/>
    </xf>
    <xf numFmtId="0" fontId="32" fillId="0" borderId="21" xfId="0" applyFont="1" applyFill="1" applyBorder="1" applyAlignment="1">
      <alignment horizontal="center" vertical="center" shrinkToFit="1"/>
    </xf>
    <xf numFmtId="177" fontId="29" fillId="0" borderId="18" xfId="0" applyNumberFormat="1" applyFont="1" applyFill="1" applyBorder="1" applyAlignment="1">
      <alignment horizontal="center" vertical="center" shrinkToFit="1"/>
    </xf>
    <xf numFmtId="49" fontId="26" fillId="0" borderId="11" xfId="0" applyNumberFormat="1" applyFont="1" applyFill="1" applyBorder="1" applyAlignment="1">
      <alignment horizontal="center" vertical="center"/>
    </xf>
    <xf numFmtId="0" fontId="61" fillId="0" borderId="10" xfId="0" applyFont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top" shrinkToFit="1"/>
    </xf>
    <xf numFmtId="0" fontId="56" fillId="0" borderId="11" xfId="0" applyFont="1" applyFill="1" applyBorder="1" applyAlignment="1">
      <alignment horizontal="center" vertical="center" wrapText="1"/>
    </xf>
    <xf numFmtId="0" fontId="61" fillId="0" borderId="11" xfId="0" applyFont="1" applyFill="1" applyBorder="1" applyAlignment="1">
      <alignment horizontal="center" vertical="center" wrapText="1"/>
    </xf>
    <xf numFmtId="178" fontId="27" fillId="0" borderId="20" xfId="0" applyNumberFormat="1" applyFont="1" applyFill="1" applyBorder="1" applyAlignment="1">
      <alignment horizontal="center" vertical="center" shrinkToFit="1"/>
    </xf>
    <xf numFmtId="178" fontId="54" fillId="0" borderId="10" xfId="0" applyNumberFormat="1" applyFont="1" applyFill="1" applyBorder="1" applyAlignment="1">
      <alignment horizontal="center" vertical="center" shrinkToFit="1"/>
    </xf>
    <xf numFmtId="178" fontId="27" fillId="0" borderId="10" xfId="0" applyNumberFormat="1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78" fontId="0" fillId="0" borderId="0" xfId="0" applyNumberFormat="1">
      <alignment vertical="center"/>
    </xf>
    <xf numFmtId="178" fontId="29" fillId="0" borderId="21" xfId="0" applyNumberFormat="1" applyFont="1" applyFill="1" applyBorder="1" applyAlignment="1">
      <alignment horizontal="center" vertical="center" shrinkToFit="1"/>
    </xf>
    <xf numFmtId="178" fontId="0" fillId="0" borderId="0" xfId="0" applyNumberFormat="1" applyFill="1">
      <alignment vertical="center"/>
    </xf>
    <xf numFmtId="0" fontId="26" fillId="0" borderId="20" xfId="0" applyFont="1" applyFill="1" applyBorder="1" applyAlignment="1">
      <alignment horizontal="center" vertical="top" wrapText="1"/>
    </xf>
    <xf numFmtId="0" fontId="55" fillId="0" borderId="10" xfId="0" applyFont="1" applyFill="1" applyBorder="1" applyAlignment="1">
      <alignment horizontal="center" vertical="center" wrapText="1"/>
    </xf>
    <xf numFmtId="0" fontId="68" fillId="0" borderId="0" xfId="0" applyFont="1">
      <alignment vertical="center"/>
    </xf>
    <xf numFmtId="177" fontId="65" fillId="0" borderId="18" xfId="0" applyNumberFormat="1" applyFont="1" applyFill="1" applyBorder="1" applyAlignment="1">
      <alignment horizontal="center" vertical="center" shrinkToFit="1"/>
    </xf>
    <xf numFmtId="0" fontId="36" fillId="0" borderId="18" xfId="0" applyFont="1" applyFill="1" applyBorder="1" applyAlignment="1">
      <alignment horizontal="center" vertical="top" wrapText="1"/>
    </xf>
    <xf numFmtId="0" fontId="49" fillId="0" borderId="11" xfId="0" applyNumberFormat="1" applyFont="1" applyFill="1" applyBorder="1" applyAlignment="1">
      <alignment horizontal="center" vertical="center" shrinkToFit="1"/>
    </xf>
    <xf numFmtId="0" fontId="36" fillId="0" borderId="10" xfId="0" applyFont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vertical="top" wrapText="1"/>
    </xf>
    <xf numFmtId="0" fontId="65" fillId="0" borderId="10" xfId="0" applyNumberFormat="1" applyFont="1" applyFill="1" applyBorder="1" applyAlignment="1">
      <alignment horizontal="center" vertical="center" shrinkToFit="1"/>
    </xf>
    <xf numFmtId="0" fontId="36" fillId="0" borderId="17" xfId="0" applyFont="1" applyBorder="1" applyAlignment="1">
      <alignment horizontal="center" vertical="top" wrapText="1"/>
    </xf>
    <xf numFmtId="0" fontId="70" fillId="0" borderId="11" xfId="0" applyFont="1" applyFill="1" applyBorder="1" applyAlignment="1">
      <alignment horizontal="center" wrapText="1"/>
    </xf>
    <xf numFmtId="0" fontId="70" fillId="0" borderId="11" xfId="0" applyNumberFormat="1" applyFont="1" applyFill="1" applyBorder="1" applyAlignment="1">
      <alignment horizontal="center" vertical="center" shrinkToFit="1"/>
    </xf>
    <xf numFmtId="178" fontId="49" fillId="0" borderId="20" xfId="0" applyNumberFormat="1" applyFont="1" applyFill="1" applyBorder="1" applyAlignment="1">
      <alignment horizontal="center" vertical="center" shrinkToFit="1"/>
    </xf>
    <xf numFmtId="0" fontId="71" fillId="0" borderId="10" xfId="0" applyNumberFormat="1" applyFont="1" applyFill="1" applyBorder="1" applyAlignment="1">
      <alignment vertical="center" shrinkToFit="1"/>
    </xf>
    <xf numFmtId="180" fontId="71" fillId="0" borderId="10" xfId="0" applyNumberFormat="1" applyFont="1" applyFill="1" applyBorder="1" applyAlignment="1">
      <alignment vertical="center"/>
    </xf>
    <xf numFmtId="0" fontId="71" fillId="0" borderId="10" xfId="0" applyFont="1" applyFill="1" applyBorder="1" applyAlignment="1">
      <alignment vertical="center"/>
    </xf>
    <xf numFmtId="0" fontId="71" fillId="0" borderId="10" xfId="0" applyFont="1" applyFill="1" applyBorder="1" applyAlignment="1">
      <alignment vertical="center" shrinkToFit="1"/>
    </xf>
    <xf numFmtId="0" fontId="37" fillId="0" borderId="11" xfId="0" applyFont="1" applyFill="1" applyBorder="1" applyAlignment="1">
      <alignment horizontal="center" wrapText="1"/>
    </xf>
    <xf numFmtId="0" fontId="26" fillId="0" borderId="18" xfId="0" applyFont="1" applyFill="1" applyBorder="1" applyAlignment="1">
      <alignment horizontal="center" wrapText="1"/>
    </xf>
    <xf numFmtId="0" fontId="61" fillId="0" borderId="11" xfId="0" applyFont="1" applyFill="1" applyBorder="1" applyAlignment="1">
      <alignment horizontal="center" vertical="center"/>
    </xf>
    <xf numFmtId="0" fontId="61" fillId="0" borderId="10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top" wrapText="1"/>
    </xf>
    <xf numFmtId="178" fontId="26" fillId="0" borderId="10" xfId="0" applyNumberFormat="1" applyFont="1" applyBorder="1" applyAlignment="1">
      <alignment horizontal="center" vertical="top" wrapText="1"/>
    </xf>
    <xf numFmtId="0" fontId="25" fillId="0" borderId="10" xfId="0" applyFont="1" applyFill="1" applyBorder="1" applyAlignment="1">
      <alignment horizontal="left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/>
    </xf>
    <xf numFmtId="0" fontId="61" fillId="0" borderId="15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wrapText="1"/>
    </xf>
    <xf numFmtId="49" fontId="46" fillId="0" borderId="17" xfId="0" applyNumberFormat="1" applyFont="1" applyBorder="1" applyAlignment="1">
      <alignment horizontal="center" vertical="center"/>
    </xf>
    <xf numFmtId="0" fontId="62" fillId="0" borderId="18" xfId="0" applyFont="1" applyFill="1" applyBorder="1" applyAlignment="1">
      <alignment horizontal="center" vertical="top" wrapText="1"/>
    </xf>
    <xf numFmtId="0" fontId="62" fillId="0" borderId="10" xfId="0" applyFont="1" applyFill="1" applyBorder="1" applyAlignment="1">
      <alignment horizontal="center" vertical="top" wrapText="1"/>
    </xf>
    <xf numFmtId="0" fontId="22" fillId="0" borderId="10" xfId="0" applyFont="1" applyBorder="1" applyAlignment="1">
      <alignment horizontal="left" wrapText="1"/>
    </xf>
    <xf numFmtId="49" fontId="77" fillId="0" borderId="28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top" wrapText="1"/>
    </xf>
    <xf numFmtId="0" fontId="46" fillId="0" borderId="17" xfId="0" applyFont="1" applyFill="1" applyBorder="1" applyAlignment="1">
      <alignment horizontal="center" vertical="top" wrapText="1"/>
    </xf>
    <xf numFmtId="0" fontId="26" fillId="0" borderId="22" xfId="0" applyFont="1" applyFill="1" applyBorder="1" applyAlignment="1">
      <alignment horizontal="center" vertical="top" wrapText="1"/>
    </xf>
    <xf numFmtId="49" fontId="37" fillId="0" borderId="19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vertical="top" wrapText="1"/>
    </xf>
    <xf numFmtId="0" fontId="37" fillId="0" borderId="17" xfId="0" applyFont="1" applyFill="1" applyBorder="1" applyAlignment="1">
      <alignment horizontal="center" vertical="top" wrapText="1"/>
    </xf>
    <xf numFmtId="0" fontId="37" fillId="0" borderId="10" xfId="0" applyFont="1" applyFill="1" applyBorder="1" applyAlignment="1">
      <alignment horizontal="left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shrinkToFit="1"/>
    </xf>
    <xf numFmtId="0" fontId="29" fillId="0" borderId="0" xfId="0" applyFont="1" applyAlignment="1">
      <alignment horizontal="left" vertical="center" shrinkToFit="1"/>
    </xf>
    <xf numFmtId="49" fontId="26" fillId="0" borderId="17" xfId="0" applyNumberFormat="1" applyFont="1" applyFill="1" applyBorder="1" applyAlignment="1">
      <alignment horizontal="center" vertical="center" textRotation="255"/>
    </xf>
    <xf numFmtId="0" fontId="40" fillId="0" borderId="11" xfId="0" applyFont="1" applyBorder="1" applyAlignment="1">
      <alignment horizontal="left" wrapText="1"/>
    </xf>
    <xf numFmtId="0" fontId="28" fillId="0" borderId="0" xfId="0" applyFont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right" vertical="center" shrinkToFit="1"/>
    </xf>
    <xf numFmtId="0" fontId="28" fillId="0" borderId="0" xfId="0" applyFont="1" applyFill="1">
      <alignment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Fill="1" applyAlignment="1">
      <alignment horizontal="right" vertical="center"/>
    </xf>
    <xf numFmtId="49" fontId="37" fillId="0" borderId="22" xfId="0" applyNumberFormat="1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49" fontId="37" fillId="0" borderId="34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177" fontId="75" fillId="0" borderId="10" xfId="0" applyNumberFormat="1" applyFont="1" applyFill="1" applyBorder="1" applyAlignment="1">
      <alignment horizontal="center" vertical="center" shrinkToFi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28" xfId="0" applyFont="1" applyFill="1" applyBorder="1">
      <alignment vertical="center"/>
    </xf>
    <xf numFmtId="0" fontId="26" fillId="0" borderId="11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wrapText="1"/>
    </xf>
    <xf numFmtId="0" fontId="71" fillId="0" borderId="10" xfId="0" applyNumberFormat="1" applyFont="1" applyFill="1" applyBorder="1" applyAlignment="1">
      <alignment horizontal="center" vertical="center" shrinkToFit="1"/>
    </xf>
    <xf numFmtId="0" fontId="78" fillId="0" borderId="11" xfId="0" applyNumberFormat="1" applyFont="1" applyFill="1" applyBorder="1" applyAlignment="1">
      <alignment horizontal="center" vertical="center" shrinkToFit="1"/>
    </xf>
    <xf numFmtId="178" fontId="79" fillId="0" borderId="20" xfId="0" applyNumberFormat="1" applyFont="1" applyFill="1" applyBorder="1" applyAlignment="1">
      <alignment horizontal="center" vertical="center" shrinkToFit="1"/>
    </xf>
    <xf numFmtId="180" fontId="71" fillId="0" borderId="10" xfId="0" applyNumberFormat="1" applyFont="1" applyFill="1" applyBorder="1" applyAlignment="1">
      <alignment horizontal="center" vertical="center"/>
    </xf>
    <xf numFmtId="0" fontId="71" fillId="0" borderId="10" xfId="0" applyFont="1" applyFill="1" applyBorder="1" applyAlignment="1">
      <alignment horizontal="center" vertical="center"/>
    </xf>
    <xf numFmtId="178" fontId="71" fillId="0" borderId="10" xfId="0" applyNumberFormat="1" applyFont="1" applyFill="1" applyBorder="1" applyAlignment="1">
      <alignment horizontal="center" vertical="center"/>
    </xf>
    <xf numFmtId="0" fontId="57" fillId="0" borderId="35" xfId="0" applyFont="1" applyFill="1" applyBorder="1" applyAlignment="1">
      <alignment horizontal="center" vertical="center" wrapText="1"/>
    </xf>
    <xf numFmtId="0" fontId="29" fillId="0" borderId="10" xfId="0" applyNumberFormat="1" applyFont="1" applyFill="1" applyBorder="1" applyAlignment="1">
      <alignment horizontal="left" vertical="center" shrinkToFit="1"/>
    </xf>
    <xf numFmtId="0" fontId="66" fillId="0" borderId="10" xfId="0" applyFont="1" applyFill="1" applyBorder="1" applyAlignment="1">
      <alignment horizontal="center" vertical="top" wrapText="1"/>
    </xf>
    <xf numFmtId="0" fontId="43" fillId="0" borderId="10" xfId="0" applyFont="1" applyFill="1" applyBorder="1" applyAlignment="1">
      <alignment horizontal="center" vertical="top" wrapText="1"/>
    </xf>
    <xf numFmtId="0" fontId="36" fillId="0" borderId="10" xfId="0" applyFont="1" applyFill="1" applyBorder="1" applyAlignment="1">
      <alignment horizontal="center" vertical="center" wrapText="1"/>
    </xf>
    <xf numFmtId="0" fontId="62" fillId="0" borderId="10" xfId="0" applyFont="1" applyFill="1" applyBorder="1" applyAlignment="1">
      <alignment horizontal="center" vertical="center" wrapText="1"/>
    </xf>
    <xf numFmtId="178" fontId="76" fillId="0" borderId="20" xfId="0" applyNumberFormat="1" applyFont="1" applyFill="1" applyBorder="1" applyAlignment="1">
      <alignment horizontal="center" vertical="center" shrinkToFit="1"/>
    </xf>
    <xf numFmtId="0" fontId="26" fillId="0" borderId="35" xfId="0" applyFont="1" applyFill="1" applyBorder="1" applyAlignment="1">
      <alignment horizontal="center" vertical="top" wrapText="1"/>
    </xf>
    <xf numFmtId="0" fontId="44" fillId="0" borderId="17" xfId="0" applyFont="1" applyFill="1" applyBorder="1" applyAlignment="1">
      <alignment horizontal="center" vertical="top" wrapText="1"/>
    </xf>
    <xf numFmtId="49" fontId="46" fillId="0" borderId="17" xfId="0" applyNumberFormat="1" applyFont="1" applyFill="1" applyBorder="1" applyAlignment="1">
      <alignment horizontal="center" vertical="center"/>
    </xf>
    <xf numFmtId="49" fontId="28" fillId="0" borderId="17" xfId="0" applyNumberFormat="1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top" wrapText="1"/>
    </xf>
    <xf numFmtId="0" fontId="28" fillId="0" borderId="17" xfId="0" applyFont="1" applyFill="1" applyBorder="1" applyAlignment="1">
      <alignment horizontal="center" vertical="top" wrapText="1"/>
    </xf>
    <xf numFmtId="177" fontId="29" fillId="0" borderId="19" xfId="0" applyNumberFormat="1" applyFont="1" applyFill="1" applyBorder="1" applyAlignment="1">
      <alignment horizontal="center" vertical="center" shrinkToFit="1"/>
    </xf>
    <xf numFmtId="49" fontId="37" fillId="0" borderId="28" xfId="0" applyNumberFormat="1" applyFont="1" applyFill="1" applyBorder="1" applyAlignment="1">
      <alignment horizontal="center" vertical="center"/>
    </xf>
    <xf numFmtId="49" fontId="26" fillId="0" borderId="11" xfId="0" applyNumberFormat="1" applyFont="1" applyFill="1" applyBorder="1" applyAlignment="1">
      <alignment horizontal="left" vertical="center"/>
    </xf>
    <xf numFmtId="0" fontId="46" fillId="0" borderId="11" xfId="0" applyFont="1" applyFill="1" applyBorder="1" applyAlignment="1">
      <alignment horizontal="center" vertical="top" wrapText="1"/>
    </xf>
    <xf numFmtId="177" fontId="65" fillId="0" borderId="11" xfId="0" applyNumberFormat="1" applyFont="1" applyFill="1" applyBorder="1" applyAlignment="1">
      <alignment horizontal="center" vertical="center" shrinkToFit="1"/>
    </xf>
    <xf numFmtId="0" fontId="45" fillId="0" borderId="10" xfId="0" applyFont="1" applyFill="1" applyBorder="1" applyAlignment="1">
      <alignment horizontal="left" vertical="top" wrapText="1"/>
    </xf>
    <xf numFmtId="177" fontId="26" fillId="0" borderId="2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top" wrapText="1"/>
    </xf>
    <xf numFmtId="0" fontId="44" fillId="0" borderId="11" xfId="0" applyFont="1" applyFill="1" applyBorder="1" applyAlignment="1">
      <alignment horizontal="center" vertical="top" wrapText="1"/>
    </xf>
    <xf numFmtId="0" fontId="22" fillId="0" borderId="27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top" wrapText="1"/>
    </xf>
    <xf numFmtId="0" fontId="25" fillId="0" borderId="11" xfId="0" applyNumberFormat="1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left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top" wrapText="1"/>
    </xf>
    <xf numFmtId="0" fontId="26" fillId="0" borderId="19" xfId="0" applyFont="1" applyBorder="1" applyAlignment="1">
      <alignment horizontal="center" vertical="top" wrapText="1"/>
    </xf>
    <xf numFmtId="0" fontId="26" fillId="24" borderId="10" xfId="0" applyFont="1" applyFill="1" applyBorder="1" applyAlignment="1">
      <alignment horizontal="center" vertical="top" wrapText="1"/>
    </xf>
    <xf numFmtId="0" fontId="26" fillId="24" borderId="11" xfId="0" applyFont="1" applyFill="1" applyBorder="1" applyAlignment="1">
      <alignment horizontal="center" vertical="center" wrapText="1"/>
    </xf>
    <xf numFmtId="178" fontId="27" fillId="25" borderId="20" xfId="0" applyNumberFormat="1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/>
    </xf>
    <xf numFmtId="0" fontId="46" fillId="0" borderId="17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178" fontId="27" fillId="26" borderId="20" xfId="0" applyNumberFormat="1" applyFont="1" applyFill="1" applyBorder="1" applyAlignment="1">
      <alignment horizontal="center" vertical="center" shrinkToFit="1"/>
    </xf>
    <xf numFmtId="177" fontId="29" fillId="26" borderId="18" xfId="0" applyNumberFormat="1" applyFont="1" applyFill="1" applyBorder="1" applyAlignment="1">
      <alignment horizontal="center" vertical="center" shrinkToFit="1"/>
    </xf>
    <xf numFmtId="0" fontId="44" fillId="0" borderId="17" xfId="0" applyFont="1" applyBorder="1" applyAlignment="1">
      <alignment horizontal="center" vertical="top" wrapText="1"/>
    </xf>
    <xf numFmtId="0" fontId="26" fillId="0" borderId="20" xfId="0" applyFont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left" vertical="top" wrapText="1"/>
    </xf>
    <xf numFmtId="0" fontId="26" fillId="24" borderId="18" xfId="0" applyFont="1" applyFill="1" applyBorder="1" applyAlignment="1">
      <alignment horizontal="center" vertical="top" wrapText="1"/>
    </xf>
    <xf numFmtId="177" fontId="29" fillId="25" borderId="10" xfId="0" applyNumberFormat="1" applyFont="1" applyFill="1" applyBorder="1" applyAlignment="1">
      <alignment horizontal="center" vertical="center" shrinkToFit="1"/>
    </xf>
    <xf numFmtId="0" fontId="36" fillId="0" borderId="1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0" fontId="45" fillId="0" borderId="10" xfId="0" applyFont="1" applyBorder="1" applyAlignment="1">
      <alignment horizontal="left" vertical="top" wrapText="1"/>
    </xf>
    <xf numFmtId="0" fontId="27" fillId="24" borderId="11" xfId="0" applyNumberFormat="1" applyFont="1" applyFill="1" applyBorder="1" applyAlignment="1">
      <alignment horizontal="center" vertical="center" shrinkToFit="1"/>
    </xf>
    <xf numFmtId="0" fontId="26" fillId="24" borderId="11" xfId="0" applyFont="1" applyFill="1" applyBorder="1" applyAlignment="1">
      <alignment horizontal="center" vertical="top" wrapText="1"/>
    </xf>
    <xf numFmtId="0" fontId="27" fillId="24" borderId="20" xfId="0" applyNumberFormat="1" applyFont="1" applyFill="1" applyBorder="1" applyAlignment="1">
      <alignment horizontal="center" vertical="center" shrinkToFit="1"/>
    </xf>
    <xf numFmtId="0" fontId="28" fillId="0" borderId="17" xfId="0" applyFont="1" applyBorder="1" applyAlignment="1">
      <alignment vertical="top" wrapText="1"/>
    </xf>
    <xf numFmtId="0" fontId="26" fillId="27" borderId="10" xfId="0" applyFont="1" applyFill="1" applyBorder="1" applyAlignment="1">
      <alignment horizontal="left" vertical="top" wrapText="1"/>
    </xf>
    <xf numFmtId="0" fontId="26" fillId="27" borderId="10" xfId="0" applyFont="1" applyFill="1" applyBorder="1" applyAlignment="1">
      <alignment horizontal="center" vertical="top" wrapText="1"/>
    </xf>
    <xf numFmtId="0" fontId="26" fillId="27" borderId="18" xfId="0" applyFont="1" applyFill="1" applyBorder="1" applyAlignment="1">
      <alignment horizontal="center" vertical="top" wrapText="1"/>
    </xf>
    <xf numFmtId="0" fontId="26" fillId="27" borderId="10" xfId="0" applyFont="1" applyFill="1" applyBorder="1" applyAlignment="1">
      <alignment horizontal="center" vertical="center" wrapText="1"/>
    </xf>
    <xf numFmtId="177" fontId="29" fillId="27" borderId="10" xfId="0" applyNumberFormat="1" applyFont="1" applyFill="1" applyBorder="1" applyAlignment="1">
      <alignment horizontal="center" vertical="center" shrinkToFit="1"/>
    </xf>
    <xf numFmtId="0" fontId="26" fillId="28" borderId="10" xfId="0" applyFont="1" applyFill="1" applyBorder="1" applyAlignment="1">
      <alignment horizontal="left" vertical="top" wrapText="1"/>
    </xf>
    <xf numFmtId="0" fontId="26" fillId="28" borderId="10" xfId="0" applyFont="1" applyFill="1" applyBorder="1" applyAlignment="1">
      <alignment horizontal="center" vertical="top" wrapText="1"/>
    </xf>
    <xf numFmtId="0" fontId="26" fillId="28" borderId="18" xfId="0" applyFont="1" applyFill="1" applyBorder="1" applyAlignment="1">
      <alignment horizontal="center" vertical="top" wrapText="1"/>
    </xf>
    <xf numFmtId="0" fontId="22" fillId="28" borderId="10" xfId="0" applyFont="1" applyFill="1" applyBorder="1" applyAlignment="1">
      <alignment horizontal="center" vertical="top" wrapText="1"/>
    </xf>
    <xf numFmtId="177" fontId="29" fillId="29" borderId="10" xfId="0" applyNumberFormat="1" applyFont="1" applyFill="1" applyBorder="1" applyAlignment="1">
      <alignment horizontal="center" vertical="center" shrinkToFit="1"/>
    </xf>
    <xf numFmtId="178" fontId="27" fillId="27" borderId="20" xfId="0" applyNumberFormat="1" applyFont="1" applyFill="1" applyBorder="1" applyAlignment="1">
      <alignment horizontal="center" vertical="center" shrinkToFit="1"/>
    </xf>
    <xf numFmtId="0" fontId="26" fillId="27" borderId="11" xfId="0" applyFont="1" applyFill="1" applyBorder="1" applyAlignment="1">
      <alignment horizontal="center" vertical="top" wrapText="1"/>
    </xf>
    <xf numFmtId="0" fontId="26" fillId="27" borderId="10" xfId="0" applyNumberFormat="1" applyFont="1" applyFill="1" applyBorder="1" applyAlignment="1">
      <alignment horizontal="center" vertical="center" shrinkToFit="1"/>
    </xf>
    <xf numFmtId="0" fontId="29" fillId="27" borderId="18" xfId="0" applyNumberFormat="1" applyFont="1" applyFill="1" applyBorder="1" applyAlignment="1">
      <alignment horizontal="center" vertical="center" shrinkToFit="1"/>
    </xf>
    <xf numFmtId="0" fontId="26" fillId="27" borderId="18" xfId="0" applyFont="1" applyFill="1" applyBorder="1" applyAlignment="1">
      <alignment horizontal="center" vertical="center" wrapText="1"/>
    </xf>
    <xf numFmtId="0" fontId="60" fillId="0" borderId="35" xfId="0" applyFont="1" applyFill="1" applyBorder="1" applyAlignment="1">
      <alignment horizontal="center" vertical="center" wrapText="1"/>
    </xf>
    <xf numFmtId="0" fontId="60" fillId="0" borderId="10" xfId="0" applyFont="1" applyFill="1" applyBorder="1" applyAlignment="1">
      <alignment horizontal="left" vertical="center" wrapText="1"/>
    </xf>
    <xf numFmtId="179" fontId="32" fillId="0" borderId="36" xfId="0" applyNumberFormat="1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top" wrapText="1"/>
    </xf>
    <xf numFmtId="49" fontId="26" fillId="0" borderId="17" xfId="0" applyNumberFormat="1" applyFont="1" applyBorder="1" applyAlignment="1">
      <alignment horizontal="center" vertical="center"/>
    </xf>
    <xf numFmtId="0" fontId="26" fillId="24" borderId="10" xfId="0" applyNumberFormat="1" applyFont="1" applyFill="1" applyBorder="1" applyAlignment="1">
      <alignment horizontal="center" vertical="center" shrinkToFit="1"/>
    </xf>
    <xf numFmtId="0" fontId="29" fillId="24" borderId="18" xfId="0" applyNumberFormat="1" applyFont="1" applyFill="1" applyBorder="1" applyAlignment="1">
      <alignment horizontal="center" vertical="center" shrinkToFit="1"/>
    </xf>
    <xf numFmtId="0" fontId="26" fillId="24" borderId="18" xfId="0" applyFont="1" applyFill="1" applyBorder="1" applyAlignment="1">
      <alignment horizontal="center" vertical="center" wrapText="1"/>
    </xf>
    <xf numFmtId="0" fontId="22" fillId="24" borderId="10" xfId="0" applyNumberFormat="1" applyFont="1" applyFill="1" applyBorder="1" applyAlignment="1">
      <alignment horizontal="center" vertical="center" shrinkToFit="1"/>
    </xf>
    <xf numFmtId="0" fontId="65" fillId="24" borderId="10" xfId="0" applyNumberFormat="1" applyFont="1" applyFill="1" applyBorder="1" applyAlignment="1">
      <alignment horizontal="center" vertical="center" shrinkToFit="1"/>
    </xf>
    <xf numFmtId="0" fontId="36" fillId="24" borderId="18" xfId="0" applyFont="1" applyFill="1" applyBorder="1" applyAlignment="1">
      <alignment horizontal="center" vertical="top" wrapText="1"/>
    </xf>
    <xf numFmtId="0" fontId="36" fillId="24" borderId="10" xfId="0" applyFont="1" applyFill="1" applyBorder="1" applyAlignment="1">
      <alignment horizontal="center" vertical="center" wrapText="1"/>
    </xf>
    <xf numFmtId="0" fontId="26" fillId="28" borderId="10" xfId="0" applyFont="1" applyFill="1" applyBorder="1" applyAlignment="1">
      <alignment horizontal="center" vertical="center" wrapText="1"/>
    </xf>
    <xf numFmtId="178" fontId="27" fillId="29" borderId="20" xfId="0" applyNumberFormat="1" applyFont="1" applyFill="1" applyBorder="1" applyAlignment="1">
      <alignment horizontal="center" vertical="center" shrinkToFit="1"/>
    </xf>
    <xf numFmtId="0" fontId="26" fillId="28" borderId="11" xfId="0" applyFont="1" applyFill="1" applyBorder="1" applyAlignment="1">
      <alignment horizontal="center" vertical="center" wrapText="1"/>
    </xf>
    <xf numFmtId="177" fontId="29" fillId="25" borderId="18" xfId="0" applyNumberFormat="1" applyFont="1" applyFill="1" applyBorder="1" applyAlignment="1">
      <alignment horizontal="center" vertical="center" shrinkToFit="1"/>
    </xf>
    <xf numFmtId="0" fontId="26" fillId="0" borderId="10" xfId="0" applyNumberFormat="1" applyFont="1" applyBorder="1" applyAlignment="1">
      <alignment horizontal="center" vertical="center" shrinkToFit="1"/>
    </xf>
    <xf numFmtId="49" fontId="26" fillId="0" borderId="19" xfId="0" applyNumberFormat="1" applyFont="1" applyBorder="1" applyAlignment="1">
      <alignment horizontal="center" vertical="center"/>
    </xf>
    <xf numFmtId="49" fontId="80" fillId="0" borderId="17" xfId="0" applyNumberFormat="1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top" wrapText="1"/>
    </xf>
    <xf numFmtId="0" fontId="26" fillId="24" borderId="10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17" xfId="0" applyFont="1" applyFill="1" applyBorder="1" applyAlignment="1">
      <alignment horizontal="center" vertical="top" wrapText="1"/>
    </xf>
    <xf numFmtId="49" fontId="37" fillId="0" borderId="17" xfId="0" applyNumberFormat="1" applyFont="1" applyFill="1" applyBorder="1" applyAlignment="1">
      <alignment horizontal="center" vertical="center" textRotation="255"/>
    </xf>
    <xf numFmtId="49" fontId="37" fillId="0" borderId="28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left" vertical="center"/>
    </xf>
    <xf numFmtId="0" fontId="45" fillId="0" borderId="11" xfId="0" applyFont="1" applyFill="1" applyBorder="1" applyAlignment="1">
      <alignment horizontal="center" wrapText="1"/>
    </xf>
    <xf numFmtId="0" fontId="45" fillId="0" borderId="18" xfId="0" applyFont="1" applyFill="1" applyBorder="1" applyAlignment="1">
      <alignment horizontal="center" wrapText="1"/>
    </xf>
    <xf numFmtId="0" fontId="22" fillId="24" borderId="10" xfId="0" applyFont="1" applyFill="1" applyBorder="1" applyAlignment="1">
      <alignment horizontal="center" vertical="top" wrapText="1"/>
    </xf>
    <xf numFmtId="49" fontId="37" fillId="0" borderId="19" xfId="0" applyNumberFormat="1" applyFont="1" applyBorder="1" applyAlignment="1">
      <alignment horizontal="center" vertical="center"/>
    </xf>
    <xf numFmtId="49" fontId="25" fillId="0" borderId="28" xfId="0" applyNumberFormat="1" applyFont="1" applyBorder="1" applyAlignment="1">
      <alignment horizontal="center" vertical="center" shrinkToFit="1"/>
    </xf>
    <xf numFmtId="49" fontId="23" fillId="0" borderId="10" xfId="0" applyNumberFormat="1" applyFont="1" applyBorder="1" applyAlignment="1">
      <alignment horizontal="left" vertical="center"/>
    </xf>
    <xf numFmtId="0" fontId="19" fillId="0" borderId="10" xfId="0" applyNumberFormat="1" applyFont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left" vertical="top" wrapText="1"/>
    </xf>
    <xf numFmtId="0" fontId="22" fillId="0" borderId="11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left" vertical="top" wrapText="1"/>
    </xf>
    <xf numFmtId="0" fontId="42" fillId="0" borderId="19" xfId="0" applyFont="1" applyFill="1" applyBorder="1" applyAlignment="1">
      <alignment horizontal="center" vertical="top" wrapText="1"/>
    </xf>
    <xf numFmtId="178" fontId="27" fillId="24" borderId="20" xfId="0" applyNumberFormat="1" applyFont="1" applyFill="1" applyBorder="1" applyAlignment="1">
      <alignment horizontal="center" vertical="center" shrinkToFit="1"/>
    </xf>
    <xf numFmtId="0" fontId="58" fillId="0" borderId="17" xfId="0" applyFont="1" applyBorder="1" applyAlignment="1">
      <alignment horizontal="center" vertical="top" wrapText="1"/>
    </xf>
    <xf numFmtId="0" fontId="64" fillId="0" borderId="17" xfId="0" applyFont="1" applyBorder="1" applyAlignment="1">
      <alignment horizontal="center" vertical="top" wrapText="1"/>
    </xf>
    <xf numFmtId="0" fontId="26" fillId="24" borderId="10" xfId="0" applyFont="1" applyFill="1" applyBorder="1" applyAlignment="1">
      <alignment vertical="top" wrapText="1"/>
    </xf>
    <xf numFmtId="0" fontId="83" fillId="0" borderId="10" xfId="0" applyNumberFormat="1" applyFont="1" applyFill="1" applyBorder="1" applyAlignment="1">
      <alignment horizontal="center" vertical="center" shrinkToFit="1"/>
    </xf>
    <xf numFmtId="0" fontId="84" fillId="0" borderId="11" xfId="0" applyNumberFormat="1" applyFont="1" applyFill="1" applyBorder="1" applyAlignment="1">
      <alignment horizontal="center" vertical="center" shrinkToFit="1"/>
    </xf>
    <xf numFmtId="178" fontId="82" fillId="0" borderId="20" xfId="0" applyNumberFormat="1" applyFont="1" applyFill="1" applyBorder="1" applyAlignment="1">
      <alignment horizontal="center" vertical="center" shrinkToFit="1"/>
    </xf>
    <xf numFmtId="180" fontId="83" fillId="0" borderId="10" xfId="0" applyNumberFormat="1" applyFont="1" applyFill="1" applyBorder="1" applyAlignment="1">
      <alignment horizontal="center" vertical="center"/>
    </xf>
    <xf numFmtId="0" fontId="85" fillId="0" borderId="0" xfId="0" applyFont="1" applyFill="1" applyBorder="1">
      <alignment vertical="center"/>
    </xf>
    <xf numFmtId="180" fontId="85" fillId="0" borderId="0" xfId="0" applyNumberFormat="1" applyFont="1" applyFill="1" applyBorder="1">
      <alignment vertical="center"/>
    </xf>
    <xf numFmtId="0" fontId="83" fillId="0" borderId="10" xfId="0" applyFont="1" applyFill="1" applyBorder="1" applyAlignment="1">
      <alignment horizontal="center" vertical="center"/>
    </xf>
    <xf numFmtId="178" fontId="83" fillId="0" borderId="10" xfId="0" applyNumberFormat="1" applyFont="1" applyFill="1" applyBorder="1" applyAlignment="1">
      <alignment horizontal="center" vertical="center"/>
    </xf>
    <xf numFmtId="0" fontId="26" fillId="27" borderId="10" xfId="0" applyFont="1" applyFill="1" applyBorder="1" applyAlignment="1">
      <alignment horizontal="left" wrapText="1"/>
    </xf>
    <xf numFmtId="0" fontId="26" fillId="27" borderId="11" xfId="0" applyFont="1" applyFill="1" applyBorder="1" applyAlignment="1">
      <alignment horizontal="center" wrapText="1"/>
    </xf>
    <xf numFmtId="0" fontId="86" fillId="0" borderId="10" xfId="0" applyFont="1" applyBorder="1" applyAlignment="1">
      <alignment horizontal="left" wrapText="1"/>
    </xf>
    <xf numFmtId="0" fontId="86" fillId="0" borderId="10" xfId="0" applyFont="1" applyFill="1" applyBorder="1" applyAlignment="1">
      <alignment horizontal="center" wrapText="1"/>
    </xf>
    <xf numFmtId="0" fontId="87" fillId="0" borderId="10" xfId="0" applyNumberFormat="1" applyFont="1" applyFill="1" applyBorder="1" applyAlignment="1">
      <alignment horizontal="center" vertical="center" shrinkToFit="1"/>
    </xf>
    <xf numFmtId="180" fontId="87" fillId="0" borderId="10" xfId="0" applyNumberFormat="1" applyFont="1" applyFill="1" applyBorder="1" applyAlignment="1">
      <alignment horizontal="center" vertical="center"/>
    </xf>
    <xf numFmtId="0" fontId="32" fillId="0" borderId="0" xfId="0" applyFont="1" applyFill="1" applyBorder="1">
      <alignment vertical="center"/>
    </xf>
    <xf numFmtId="180" fontId="32" fillId="0" borderId="0" xfId="0" applyNumberFormat="1" applyFont="1" applyFill="1" applyBorder="1">
      <alignment vertical="center"/>
    </xf>
    <xf numFmtId="0" fontId="87" fillId="0" borderId="10" xfId="0" applyFont="1" applyFill="1" applyBorder="1" applyAlignment="1">
      <alignment horizontal="center" vertical="center"/>
    </xf>
    <xf numFmtId="178" fontId="87" fillId="0" borderId="10" xfId="0" applyNumberFormat="1" applyFont="1" applyFill="1" applyBorder="1" applyAlignment="1">
      <alignment horizontal="center" vertical="center"/>
    </xf>
    <xf numFmtId="177" fontId="29" fillId="0" borderId="14" xfId="0" applyNumberFormat="1" applyFont="1" applyFill="1" applyBorder="1" applyAlignment="1">
      <alignment horizontal="center" vertical="center" shrinkToFit="1"/>
    </xf>
    <xf numFmtId="0" fontId="31" fillId="24" borderId="0" xfId="0" applyNumberFormat="1" applyFont="1" applyFill="1" applyAlignment="1">
      <alignment horizontal="center" vertical="center"/>
    </xf>
    <xf numFmtId="0" fontId="55" fillId="0" borderId="15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shrinkToFit="1"/>
    </xf>
    <xf numFmtId="0" fontId="37" fillId="0" borderId="17" xfId="0" applyFont="1" applyBorder="1" applyAlignment="1">
      <alignment horizontal="center" vertical="top" wrapText="1"/>
    </xf>
    <xf numFmtId="0" fontId="26" fillId="24" borderId="10" xfId="0" applyFont="1" applyFill="1" applyBorder="1" applyAlignment="1">
      <alignment wrapText="1"/>
    </xf>
    <xf numFmtId="0" fontId="26" fillId="24" borderId="11" xfId="0" applyFont="1" applyFill="1" applyBorder="1" applyAlignment="1">
      <alignment horizontal="center" wrapText="1"/>
    </xf>
    <xf numFmtId="0" fontId="28" fillId="24" borderId="11" xfId="0" applyNumberFormat="1" applyFont="1" applyFill="1" applyBorder="1" applyAlignment="1">
      <alignment horizontal="center" vertical="center" shrinkToFit="1"/>
    </xf>
    <xf numFmtId="177" fontId="29" fillId="24" borderId="10" xfId="0" applyNumberFormat="1" applyFont="1" applyFill="1" applyBorder="1" applyAlignment="1">
      <alignment horizontal="center" vertical="center" shrinkToFit="1"/>
    </xf>
    <xf numFmtId="0" fontId="26" fillId="27" borderId="10" xfId="0" applyFont="1" applyFill="1" applyBorder="1" applyAlignment="1">
      <alignment horizontal="center" wrapText="1"/>
    </xf>
    <xf numFmtId="0" fontId="45" fillId="0" borderId="10" xfId="0" applyFont="1" applyBorder="1" applyAlignment="1">
      <alignment horizontal="center" vertical="top" wrapText="1"/>
    </xf>
    <xf numFmtId="181" fontId="26" fillId="0" borderId="10" xfId="0" applyNumberFormat="1" applyFont="1" applyFill="1" applyBorder="1" applyAlignment="1">
      <alignment horizontal="left" vertical="top" shrinkToFit="1"/>
    </xf>
    <xf numFmtId="0" fontId="56" fillId="0" borderId="31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top" wrapText="1"/>
    </xf>
    <xf numFmtId="0" fontId="45" fillId="27" borderId="18" xfId="0" applyFont="1" applyFill="1" applyBorder="1" applyAlignment="1">
      <alignment horizontal="center" wrapText="1"/>
    </xf>
    <xf numFmtId="177" fontId="29" fillId="27" borderId="18" xfId="0" applyNumberFormat="1" applyFont="1" applyFill="1" applyBorder="1" applyAlignment="1">
      <alignment horizontal="center" vertical="center" shrinkToFit="1"/>
    </xf>
    <xf numFmtId="0" fontId="25" fillId="0" borderId="37" xfId="0" applyFont="1" applyFill="1" applyBorder="1" applyAlignment="1">
      <alignment horizontal="left" vertical="center" wrapText="1"/>
    </xf>
    <xf numFmtId="0" fontId="87" fillId="0" borderId="10" xfId="0" applyNumberFormat="1" applyFont="1" applyFill="1" applyBorder="1" applyAlignment="1">
      <alignment vertical="center" shrinkToFit="1"/>
    </xf>
    <xf numFmtId="180" fontId="87" fillId="0" borderId="10" xfId="0" applyNumberFormat="1" applyFont="1" applyFill="1" applyBorder="1" applyAlignment="1">
      <alignment vertical="center"/>
    </xf>
    <xf numFmtId="0" fontId="87" fillId="0" borderId="10" xfId="0" applyFont="1" applyFill="1" applyBorder="1" applyAlignment="1">
      <alignment vertical="center"/>
    </xf>
    <xf numFmtId="0" fontId="87" fillId="0" borderId="10" xfId="0" applyFont="1" applyFill="1" applyBorder="1" applyAlignment="1">
      <alignment vertical="center" shrinkToFit="1"/>
    </xf>
    <xf numFmtId="0" fontId="48" fillId="0" borderId="10" xfId="0" applyFont="1" applyBorder="1" applyAlignment="1">
      <alignment horizontal="center" vertical="top" wrapText="1"/>
    </xf>
    <xf numFmtId="0" fontId="55" fillId="0" borderId="11" xfId="0" applyFont="1" applyFill="1" applyBorder="1" applyAlignment="1">
      <alignment horizontal="left" vertical="center" wrapText="1"/>
    </xf>
    <xf numFmtId="0" fontId="60" fillId="0" borderId="10" xfId="0" applyFont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60" fillId="0" borderId="10" xfId="0" applyFont="1" applyFill="1" applyBorder="1" applyAlignment="1">
      <alignment horizontal="center" vertical="center" wrapText="1"/>
    </xf>
    <xf numFmtId="0" fontId="61" fillId="0" borderId="12" xfId="0" applyFont="1" applyFill="1" applyBorder="1" applyAlignment="1">
      <alignment horizontal="center" vertical="center" wrapText="1"/>
    </xf>
    <xf numFmtId="0" fontId="61" fillId="0" borderId="31" xfId="0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top" wrapText="1"/>
    </xf>
    <xf numFmtId="0" fontId="26" fillId="27" borderId="10" xfId="0" applyFont="1" applyFill="1" applyBorder="1" applyAlignment="1">
      <alignment wrapText="1"/>
    </xf>
    <xf numFmtId="0" fontId="27" fillId="27" borderId="11" xfId="0" applyNumberFormat="1" applyFont="1" applyFill="1" applyBorder="1" applyAlignment="1">
      <alignment horizontal="center" vertical="center" shrinkToFit="1"/>
    </xf>
    <xf numFmtId="0" fontId="27" fillId="27" borderId="20" xfId="0" applyNumberFormat="1" applyFont="1" applyFill="1" applyBorder="1" applyAlignment="1">
      <alignment horizontal="center" vertical="center" shrinkToFit="1"/>
    </xf>
    <xf numFmtId="178" fontId="27" fillId="30" borderId="20" xfId="0" applyNumberFormat="1" applyFont="1" applyFill="1" applyBorder="1" applyAlignment="1">
      <alignment horizontal="center" vertical="center" shrinkToFit="1"/>
    </xf>
    <xf numFmtId="177" fontId="29" fillId="30" borderId="10" xfId="0" applyNumberFormat="1" applyFont="1" applyFill="1" applyBorder="1" applyAlignment="1">
      <alignment horizontal="center" vertical="center" shrinkToFit="1"/>
    </xf>
    <xf numFmtId="0" fontId="26" fillId="31" borderId="10" xfId="0" applyFont="1" applyFill="1" applyBorder="1" applyAlignment="1">
      <alignment wrapText="1"/>
    </xf>
    <xf numFmtId="0" fontId="26" fillId="31" borderId="10" xfId="0" applyFont="1" applyFill="1" applyBorder="1" applyAlignment="1">
      <alignment horizontal="center" vertical="top" wrapText="1"/>
    </xf>
    <xf numFmtId="0" fontId="27" fillId="31" borderId="11" xfId="0" applyNumberFormat="1" applyFont="1" applyFill="1" applyBorder="1" applyAlignment="1">
      <alignment horizontal="center" vertical="center" shrinkToFit="1"/>
    </xf>
    <xf numFmtId="0" fontId="26" fillId="31" borderId="11" xfId="0" applyFont="1" applyFill="1" applyBorder="1" applyAlignment="1">
      <alignment horizontal="center" vertical="top" wrapText="1"/>
    </xf>
    <xf numFmtId="0" fontId="27" fillId="31" borderId="20" xfId="0" applyNumberFormat="1" applyFont="1" applyFill="1" applyBorder="1" applyAlignment="1">
      <alignment horizontal="center" vertical="center" shrinkToFit="1"/>
    </xf>
    <xf numFmtId="178" fontId="27" fillId="31" borderId="20" xfId="0" applyNumberFormat="1" applyFont="1" applyFill="1" applyBorder="1" applyAlignment="1">
      <alignment horizontal="center" vertical="center" shrinkToFit="1"/>
    </xf>
    <xf numFmtId="177" fontId="29" fillId="31" borderId="10" xfId="0" applyNumberFormat="1" applyFont="1" applyFill="1" applyBorder="1" applyAlignment="1">
      <alignment horizontal="center" vertical="center" shrinkToFit="1"/>
    </xf>
    <xf numFmtId="0" fontId="26" fillId="31" borderId="17" xfId="0" applyFont="1" applyFill="1" applyBorder="1" applyAlignment="1">
      <alignment horizontal="center" vertical="top" wrapText="1"/>
    </xf>
    <xf numFmtId="0" fontId="72" fillId="0" borderId="10" xfId="0" applyFont="1" applyFill="1" applyBorder="1" applyAlignment="1">
      <alignment horizontal="left" vertical="center" wrapText="1"/>
    </xf>
    <xf numFmtId="0" fontId="26" fillId="31" borderId="10" xfId="0" applyFont="1" applyFill="1" applyBorder="1" applyAlignment="1">
      <alignment horizontal="left" vertical="top" wrapText="1"/>
    </xf>
    <xf numFmtId="0" fontId="36" fillId="31" borderId="18" xfId="0" applyFont="1" applyFill="1" applyBorder="1" applyAlignment="1">
      <alignment horizontal="center" vertical="top" wrapText="1"/>
    </xf>
    <xf numFmtId="0" fontId="26" fillId="31" borderId="22" xfId="0" applyFont="1" applyFill="1" applyBorder="1" applyAlignment="1">
      <alignment horizontal="center" vertical="top" wrapText="1"/>
    </xf>
    <xf numFmtId="180" fontId="78" fillId="0" borderId="10" xfId="0" applyNumberFormat="1" applyFont="1" applyFill="1" applyBorder="1" applyAlignment="1">
      <alignment horizontal="center" vertical="center"/>
    </xf>
    <xf numFmtId="178" fontId="78" fillId="0" borderId="10" xfId="0" applyNumberFormat="1" applyFont="1" applyFill="1" applyBorder="1" applyAlignment="1">
      <alignment horizontal="center" vertical="center"/>
    </xf>
    <xf numFmtId="0" fontId="56" fillId="31" borderId="11" xfId="0" applyFont="1" applyFill="1" applyBorder="1" applyAlignment="1">
      <alignment horizontal="center" vertical="center" wrapText="1"/>
    </xf>
    <xf numFmtId="0" fontId="26" fillId="31" borderId="11" xfId="0" applyFont="1" applyFill="1" applyBorder="1" applyAlignment="1">
      <alignment horizontal="center" vertical="center" wrapText="1"/>
    </xf>
    <xf numFmtId="0" fontId="26" fillId="31" borderId="18" xfId="0" applyFont="1" applyFill="1" applyBorder="1" applyAlignment="1">
      <alignment horizontal="center" vertical="center" wrapText="1"/>
    </xf>
    <xf numFmtId="177" fontId="29" fillId="30" borderId="18" xfId="0" applyNumberFormat="1" applyFont="1" applyFill="1" applyBorder="1" applyAlignment="1">
      <alignment horizontal="center" vertical="center" shrinkToFit="1"/>
    </xf>
    <xf numFmtId="0" fontId="26" fillId="32" borderId="10" xfId="0" applyFont="1" applyFill="1" applyBorder="1" applyAlignment="1">
      <alignment horizontal="left" vertical="top" wrapText="1"/>
    </xf>
    <xf numFmtId="0" fontId="26" fillId="32" borderId="10" xfId="0" applyFont="1" applyFill="1" applyBorder="1" applyAlignment="1">
      <alignment horizontal="center" vertical="top" wrapText="1"/>
    </xf>
    <xf numFmtId="0" fontId="26" fillId="32" borderId="18" xfId="0" applyFont="1" applyFill="1" applyBorder="1" applyAlignment="1">
      <alignment horizontal="center" vertical="top" wrapText="1"/>
    </xf>
    <xf numFmtId="0" fontId="26" fillId="32" borderId="18" xfId="0" applyFont="1" applyFill="1" applyBorder="1" applyAlignment="1">
      <alignment horizontal="center" vertical="center" wrapText="1"/>
    </xf>
    <xf numFmtId="178" fontId="27" fillId="32" borderId="20" xfId="0" applyNumberFormat="1" applyFont="1" applyFill="1" applyBorder="1" applyAlignment="1">
      <alignment horizontal="center" vertical="center" shrinkToFit="1"/>
    </xf>
    <xf numFmtId="0" fontId="3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25" fillId="32" borderId="20" xfId="0" applyFont="1" applyFill="1" applyBorder="1" applyAlignment="1">
      <alignment horizontal="left" vertical="center" wrapText="1"/>
    </xf>
    <xf numFmtId="0" fontId="56" fillId="32" borderId="10" xfId="0" applyFont="1" applyFill="1" applyBorder="1" applyAlignment="1">
      <alignment horizontal="center" vertical="center" wrapText="1"/>
    </xf>
    <xf numFmtId="0" fontId="56" fillId="0" borderId="15" xfId="0" applyFont="1" applyFill="1" applyBorder="1" applyAlignment="1">
      <alignment horizontal="center" vertical="center" wrapText="1"/>
    </xf>
    <xf numFmtId="0" fontId="92" fillId="33" borderId="11" xfId="0" applyFont="1" applyFill="1" applyBorder="1" applyAlignment="1">
      <alignment horizontal="center" vertical="center" wrapText="1"/>
    </xf>
    <xf numFmtId="0" fontId="26" fillId="31" borderId="18" xfId="0" applyFont="1" applyFill="1" applyBorder="1" applyAlignment="1">
      <alignment horizontal="center" vertical="top" wrapText="1"/>
    </xf>
    <xf numFmtId="0" fontId="49" fillId="31" borderId="11" xfId="0" applyNumberFormat="1" applyFont="1" applyFill="1" applyBorder="1" applyAlignment="1">
      <alignment horizontal="center" vertical="center" shrinkToFit="1"/>
    </xf>
    <xf numFmtId="0" fontId="37" fillId="0" borderId="19" xfId="0" applyFont="1" applyBorder="1" applyAlignment="1">
      <alignment horizontal="center" vertical="top" wrapText="1"/>
    </xf>
    <xf numFmtId="0" fontId="28" fillId="31" borderId="11" xfId="0" applyNumberFormat="1" applyFont="1" applyFill="1" applyBorder="1" applyAlignment="1">
      <alignment horizontal="center" vertical="center" shrinkToFit="1"/>
    </xf>
    <xf numFmtId="0" fontId="26" fillId="31" borderId="10" xfId="0" applyFont="1" applyFill="1" applyBorder="1" applyAlignment="1">
      <alignment horizontal="center" vertical="center" wrapText="1"/>
    </xf>
    <xf numFmtId="0" fontId="26" fillId="32" borderId="20" xfId="0" applyFont="1" applyFill="1" applyBorder="1" applyAlignment="1">
      <alignment horizontal="center" vertical="top" wrapText="1"/>
    </xf>
    <xf numFmtId="0" fontId="22" fillId="32" borderId="10" xfId="0" applyFont="1" applyFill="1" applyBorder="1" applyAlignment="1">
      <alignment horizontal="center" vertical="top" wrapText="1"/>
    </xf>
    <xf numFmtId="177" fontId="29" fillId="34" borderId="18" xfId="0" applyNumberFormat="1" applyFont="1" applyFill="1" applyBorder="1" applyAlignment="1">
      <alignment horizontal="center" vertical="center" shrinkToFit="1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178" fontId="26" fillId="0" borderId="0" xfId="0" applyNumberFormat="1" applyFont="1" applyFill="1">
      <alignment vertical="center"/>
    </xf>
    <xf numFmtId="0" fontId="56" fillId="31" borderId="12" xfId="0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center" vertical="top" wrapText="1"/>
    </xf>
    <xf numFmtId="0" fontId="26" fillId="32" borderId="10" xfId="0" applyFont="1" applyFill="1" applyBorder="1" applyAlignment="1">
      <alignment horizontal="left" vertical="center" wrapText="1"/>
    </xf>
    <xf numFmtId="0" fontId="26" fillId="32" borderId="10" xfId="0" applyFont="1" applyFill="1" applyBorder="1" applyAlignment="1">
      <alignment horizontal="center" vertical="center" wrapText="1"/>
    </xf>
    <xf numFmtId="0" fontId="29" fillId="32" borderId="10" xfId="0" applyNumberFormat="1" applyFont="1" applyFill="1" applyBorder="1" applyAlignment="1">
      <alignment horizontal="center" vertical="center" shrinkToFit="1"/>
    </xf>
    <xf numFmtId="177" fontId="29" fillId="32" borderId="10" xfId="0" applyNumberFormat="1" applyFont="1" applyFill="1" applyBorder="1" applyAlignment="1">
      <alignment horizontal="center" vertical="center" shrinkToFit="1"/>
    </xf>
    <xf numFmtId="0" fontId="26" fillId="31" borderId="10" xfId="0" applyFont="1" applyFill="1" applyBorder="1" applyAlignment="1">
      <alignment shrinkToFit="1"/>
    </xf>
    <xf numFmtId="0" fontId="22" fillId="31" borderId="10" xfId="0" applyFont="1" applyFill="1" applyBorder="1" applyAlignment="1">
      <alignment horizontal="center" vertical="top" wrapText="1"/>
    </xf>
    <xf numFmtId="0" fontId="26" fillId="31" borderId="10" xfId="0" applyFont="1" applyFill="1" applyBorder="1" applyAlignment="1">
      <alignment horizontal="center" wrapText="1"/>
    </xf>
    <xf numFmtId="0" fontId="26" fillId="31" borderId="19" xfId="0" applyFont="1" applyFill="1" applyBorder="1" applyAlignment="1">
      <alignment horizontal="left" vertical="top" wrapText="1"/>
    </xf>
    <xf numFmtId="0" fontId="26" fillId="31" borderId="19" xfId="0" applyFont="1" applyFill="1" applyBorder="1" applyAlignment="1">
      <alignment horizontal="center" vertical="top" wrapText="1"/>
    </xf>
    <xf numFmtId="0" fontId="26" fillId="31" borderId="20" xfId="0" applyFont="1" applyFill="1" applyBorder="1" applyAlignment="1">
      <alignment horizontal="center" vertical="top" wrapText="1"/>
    </xf>
    <xf numFmtId="0" fontId="26" fillId="31" borderId="11" xfId="0" applyFont="1" applyFill="1" applyBorder="1">
      <alignment vertical="center"/>
    </xf>
    <xf numFmtId="0" fontId="73" fillId="31" borderId="10" xfId="0" applyFont="1" applyFill="1" applyBorder="1" applyAlignment="1">
      <alignment horizontal="center" vertical="center" wrapText="1"/>
    </xf>
    <xf numFmtId="0" fontId="32" fillId="31" borderId="16" xfId="0" applyFont="1" applyFill="1" applyBorder="1" applyAlignment="1">
      <alignment horizontal="center" vertical="center" shrinkToFit="1"/>
    </xf>
    <xf numFmtId="0" fontId="32" fillId="31" borderId="21" xfId="0" applyFont="1" applyFill="1" applyBorder="1" applyAlignment="1">
      <alignment horizontal="center" vertical="center" shrinkToFi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73" fillId="31" borderId="11" xfId="0" applyFont="1" applyFill="1" applyBorder="1" applyAlignment="1">
      <alignment horizontal="center" vertical="center" wrapText="1"/>
    </xf>
    <xf numFmtId="0" fontId="32" fillId="31" borderId="14" xfId="0" applyFont="1" applyFill="1" applyBorder="1" applyAlignment="1">
      <alignment horizontal="center" vertical="center" wrapText="1"/>
    </xf>
    <xf numFmtId="0" fontId="73" fillId="31" borderId="12" xfId="0" applyFont="1" applyFill="1" applyBorder="1" applyAlignment="1">
      <alignment horizontal="center" vertical="center" wrapText="1"/>
    </xf>
    <xf numFmtId="0" fontId="32" fillId="31" borderId="38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32" fillId="0" borderId="38" xfId="0" applyFont="1" applyFill="1" applyBorder="1" applyAlignment="1">
      <alignment horizontal="center" vertical="center" wrapText="1"/>
    </xf>
    <xf numFmtId="0" fontId="73" fillId="33" borderId="11" xfId="0" applyFont="1" applyFill="1" applyBorder="1" applyAlignment="1">
      <alignment horizontal="center" vertical="center" wrapText="1"/>
    </xf>
    <xf numFmtId="0" fontId="25" fillId="31" borderId="11" xfId="0" applyFont="1" applyFill="1" applyBorder="1" applyAlignment="1">
      <alignment horizontal="left" vertical="center" wrapText="1"/>
    </xf>
    <xf numFmtId="0" fontId="55" fillId="31" borderId="10" xfId="0" applyFont="1" applyFill="1" applyBorder="1" applyAlignment="1">
      <alignment vertical="center" wrapText="1"/>
    </xf>
    <xf numFmtId="0" fontId="57" fillId="31" borderId="35" xfId="0" applyFont="1" applyFill="1" applyBorder="1" applyAlignment="1">
      <alignment horizontal="center" vertical="center" wrapText="1"/>
    </xf>
    <xf numFmtId="0" fontId="61" fillId="31" borderId="11" xfId="0" applyFont="1" applyFill="1" applyBorder="1" applyAlignment="1">
      <alignment horizontal="center" vertical="center" wrapText="1"/>
    </xf>
    <xf numFmtId="0" fontId="25" fillId="31" borderId="20" xfId="0" applyFont="1" applyFill="1" applyBorder="1" applyAlignment="1">
      <alignment horizontal="left" vertical="center" wrapText="1"/>
    </xf>
    <xf numFmtId="0" fontId="60" fillId="31" borderId="35" xfId="0" applyFont="1" applyFill="1" applyBorder="1" applyAlignment="1">
      <alignment horizontal="center" vertical="center" wrapText="1"/>
    </xf>
    <xf numFmtId="0" fontId="93" fillId="31" borderId="10" xfId="0" applyFont="1" applyFill="1" applyBorder="1" applyAlignment="1">
      <alignment horizontal="center" vertical="center" wrapText="1"/>
    </xf>
    <xf numFmtId="0" fontId="60" fillId="31" borderId="20" xfId="0" applyFont="1" applyFill="1" applyBorder="1" applyAlignment="1">
      <alignment horizontal="left" vertical="center" wrapText="1"/>
    </xf>
    <xf numFmtId="0" fontId="55" fillId="31" borderId="11" xfId="0" applyFont="1" applyFill="1" applyBorder="1" applyAlignment="1">
      <alignment vertical="center" wrapText="1"/>
    </xf>
    <xf numFmtId="0" fontId="61" fillId="31" borderId="10" xfId="0" applyFont="1" applyFill="1" applyBorder="1" applyAlignment="1">
      <alignment horizontal="center" vertical="center" wrapText="1"/>
    </xf>
    <xf numFmtId="0" fontId="56" fillId="31" borderId="10" xfId="0" applyFont="1" applyFill="1" applyBorder="1" applyAlignment="1">
      <alignment horizontal="center" vertical="center" wrapText="1"/>
    </xf>
    <xf numFmtId="0" fontId="60" fillId="31" borderId="10" xfId="0" applyFont="1" applyFill="1" applyBorder="1" applyAlignment="1">
      <alignment horizontal="center" vertical="center" wrapText="1"/>
    </xf>
    <xf numFmtId="0" fontId="25" fillId="31" borderId="37" xfId="0" applyFont="1" applyFill="1" applyBorder="1" applyAlignment="1">
      <alignment horizontal="left" vertical="center" wrapText="1"/>
    </xf>
    <xf numFmtId="0" fontId="55" fillId="31" borderId="12" xfId="0" applyFont="1" applyFill="1" applyBorder="1" applyAlignment="1">
      <alignment vertical="center" wrapText="1"/>
    </xf>
    <xf numFmtId="0" fontId="57" fillId="31" borderId="12" xfId="0" applyFont="1" applyFill="1" applyBorder="1" applyAlignment="1">
      <alignment horizontal="center" vertical="center" wrapText="1"/>
    </xf>
    <xf numFmtId="0" fontId="61" fillId="31" borderId="31" xfId="0" applyFont="1" applyFill="1" applyBorder="1" applyAlignment="1">
      <alignment horizontal="center" vertical="center" wrapText="1"/>
    </xf>
    <xf numFmtId="0" fontId="25" fillId="31" borderId="10" xfId="0" applyFont="1" applyFill="1" applyBorder="1" applyAlignment="1">
      <alignment horizontal="left" vertical="center" wrapText="1"/>
    </xf>
    <xf numFmtId="0" fontId="61" fillId="31" borderId="11" xfId="0" applyFont="1" applyFill="1" applyBorder="1" applyAlignment="1">
      <alignment horizontal="center" vertical="center"/>
    </xf>
    <xf numFmtId="0" fontId="90" fillId="31" borderId="10" xfId="0" applyFont="1" applyFill="1" applyBorder="1" applyAlignment="1">
      <alignment vertical="center" wrapText="1"/>
    </xf>
    <xf numFmtId="0" fontId="60" fillId="31" borderId="10" xfId="0" applyFont="1" applyFill="1" applyBorder="1" applyAlignment="1">
      <alignment horizontal="left" vertical="center" wrapText="1"/>
    </xf>
    <xf numFmtId="0" fontId="56" fillId="31" borderId="31" xfId="0" applyFont="1" applyFill="1" applyBorder="1" applyAlignment="1">
      <alignment horizontal="center" vertical="center" wrapText="1"/>
    </xf>
    <xf numFmtId="0" fontId="61" fillId="31" borderId="12" xfId="0" applyFont="1" applyFill="1" applyBorder="1" applyAlignment="1">
      <alignment horizontal="center" vertical="center" wrapText="1"/>
    </xf>
    <xf numFmtId="0" fontId="61" fillId="31" borderId="15" xfId="0" applyFont="1" applyFill="1" applyBorder="1" applyAlignment="1">
      <alignment horizontal="center" vertical="center" wrapText="1"/>
    </xf>
    <xf numFmtId="0" fontId="91" fillId="31" borderId="11" xfId="0" applyFont="1" applyFill="1" applyBorder="1" applyAlignment="1">
      <alignment horizontal="center" vertical="center" wrapText="1"/>
    </xf>
    <xf numFmtId="0" fontId="92" fillId="32" borderId="11" xfId="0" applyFont="1" applyFill="1" applyBorder="1" applyAlignment="1">
      <alignment horizontal="center" vertical="center" wrapText="1"/>
    </xf>
    <xf numFmtId="0" fontId="3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31" fillId="0" borderId="39" xfId="0" applyNumberFormat="1" applyFont="1" applyBorder="1" applyAlignment="1">
      <alignment horizontal="center" vertical="center" wrapText="1"/>
    </xf>
    <xf numFmtId="0" fontId="67" fillId="0" borderId="39" xfId="0" applyNumberFormat="1" applyFont="1" applyBorder="1" applyAlignment="1">
      <alignment horizontal="center" vertical="center" wrapText="1"/>
    </xf>
    <xf numFmtId="0" fontId="81" fillId="0" borderId="17" xfId="0" applyFont="1" applyFill="1" applyBorder="1" applyAlignment="1">
      <alignment horizontal="center" vertical="center" wrapText="1"/>
    </xf>
    <xf numFmtId="0" fontId="85" fillId="0" borderId="17" xfId="0" applyFont="1" applyBorder="1" applyAlignment="1">
      <alignment horizontal="center" vertical="center" wrapText="1"/>
    </xf>
    <xf numFmtId="0" fontId="85" fillId="0" borderId="11" xfId="0" applyFont="1" applyBorder="1" applyAlignment="1">
      <alignment horizontal="center" vertical="center" wrapText="1"/>
    </xf>
    <xf numFmtId="0" fontId="82" fillId="0" borderId="17" xfId="0" applyFont="1" applyFill="1" applyBorder="1" applyAlignment="1">
      <alignment horizontal="center" vertical="center" wrapText="1"/>
    </xf>
    <xf numFmtId="0" fontId="82" fillId="0" borderId="17" xfId="0" applyFont="1" applyBorder="1" applyAlignment="1">
      <alignment horizontal="center" vertical="center" wrapText="1"/>
    </xf>
    <xf numFmtId="0" fontId="82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9" fillId="0" borderId="40" xfId="0" applyFont="1" applyBorder="1" applyAlignment="1">
      <alignment horizontal="left" vertical="center"/>
    </xf>
    <xf numFmtId="0" fontId="28" fillId="0" borderId="40" xfId="0" applyFont="1" applyBorder="1" applyAlignment="1">
      <alignment vertical="center"/>
    </xf>
    <xf numFmtId="49" fontId="29" fillId="0" borderId="10" xfId="0" applyNumberFormat="1" applyFont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wrapText="1" shrinkToFit="1"/>
    </xf>
    <xf numFmtId="0" fontId="72" fillId="0" borderId="19" xfId="0" applyFont="1" applyFill="1" applyBorder="1" applyAlignment="1">
      <alignment horizontal="left" vertical="top" wrapText="1"/>
    </xf>
    <xf numFmtId="0" fontId="72" fillId="0" borderId="17" xfId="0" applyFont="1" applyFill="1" applyBorder="1" applyAlignment="1">
      <alignment horizontal="left" vertical="top" wrapText="1"/>
    </xf>
    <xf numFmtId="0" fontId="72" fillId="0" borderId="11" xfId="0" applyFont="1" applyFill="1" applyBorder="1" applyAlignment="1">
      <alignment horizontal="left" vertical="top" wrapText="1"/>
    </xf>
    <xf numFmtId="0" fontId="72" fillId="0" borderId="19" xfId="0" applyFont="1" applyBorder="1" applyAlignment="1">
      <alignment horizontal="left" vertical="top" wrapText="1"/>
    </xf>
    <xf numFmtId="0" fontId="69" fillId="0" borderId="17" xfId="0" applyFont="1" applyBorder="1" applyAlignment="1">
      <alignment vertical="center" wrapText="1"/>
    </xf>
    <xf numFmtId="0" fontId="69" fillId="0" borderId="11" xfId="0" applyFont="1" applyBorder="1" applyAlignment="1">
      <alignment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49" fontId="29" fillId="0" borderId="18" xfId="0" applyNumberFormat="1" applyFont="1" applyFill="1" applyBorder="1" applyAlignment="1">
      <alignment horizontal="center" vertical="center" wrapText="1"/>
    </xf>
    <xf numFmtId="0" fontId="69" fillId="0" borderId="17" xfId="0" applyFont="1" applyFill="1" applyBorder="1" applyAlignment="1">
      <alignment vertical="center" wrapText="1"/>
    </xf>
    <xf numFmtId="0" fontId="69" fillId="0" borderId="11" xfId="0" applyFont="1" applyFill="1" applyBorder="1" applyAlignment="1">
      <alignment vertical="center" wrapText="1"/>
    </xf>
    <xf numFmtId="0" fontId="49" fillId="0" borderId="17" xfId="0" applyFont="1" applyFill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79" fillId="0" borderId="17" xfId="0" applyFont="1" applyFill="1" applyBorder="1" applyAlignment="1">
      <alignment horizontal="center" vertical="center" wrapText="1"/>
    </xf>
    <xf numFmtId="0" fontId="79" fillId="0" borderId="17" xfId="0" applyFont="1" applyBorder="1" applyAlignment="1">
      <alignment horizontal="center" vertical="center" wrapText="1"/>
    </xf>
    <xf numFmtId="0" fontId="79" fillId="0" borderId="11" xfId="0" applyFont="1" applyBorder="1" applyAlignment="1">
      <alignment horizontal="center" vertical="center" wrapText="1"/>
    </xf>
    <xf numFmtId="0" fontId="63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9" fillId="0" borderId="40" xfId="0" applyFont="1" applyFill="1" applyBorder="1" applyAlignment="1">
      <alignment horizontal="left" vertical="center"/>
    </xf>
    <xf numFmtId="0" fontId="29" fillId="0" borderId="10" xfId="0" applyFont="1" applyFill="1" applyBorder="1" applyAlignment="1">
      <alignment horizontal="center" vertical="center" wrapText="1" shrinkToFi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CCFF"/>
      <color rgb="FFFFFF99"/>
      <color rgb="FF0000CC"/>
      <color rgb="FF2A05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849;&#29992;&#36039;&#26009;\107&#24180;&#26376;&#33756;&#21934;\107&#24180;1~2&#26376;&#33756;&#21934;\&#20844;&#36774;&#27665;&#29151;\&#22283;&#20013;\106&#24180;11&#26376;&#33756;&#21934;\&#27665;&#36774;&#27665;&#29151;\1.&#22823;&#21516;&#39640;&#20013;106&#24180;11&#26376;&#21320;&#39184;&#26448;&#26009;&#35373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月菜單"/>
      <sheetName val="1101~1103"/>
      <sheetName val="1106~1110"/>
      <sheetName val="1113~1117"/>
      <sheetName val="1120~1124"/>
      <sheetName val="1127~1201"/>
    </sheetNames>
    <sheetDataSet>
      <sheetData sheetId="0" refreshError="1"/>
      <sheetData sheetId="1" refreshError="1">
        <row r="2">
          <cell r="D2">
            <v>780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16" workbookViewId="0">
      <selection activeCell="F24" sqref="F24"/>
    </sheetView>
  </sheetViews>
  <sheetFormatPr defaultRowHeight="16.5"/>
  <cols>
    <col min="1" max="1" width="13" customWidth="1"/>
    <col min="2" max="2" width="15.125" customWidth="1"/>
    <col min="3" max="3" width="14.75" customWidth="1"/>
    <col min="4" max="4" width="13" customWidth="1"/>
    <col min="5" max="5" width="10.125" customWidth="1"/>
    <col min="6" max="6" width="12" customWidth="1"/>
    <col min="7" max="7" width="1.875" style="24" customWidth="1"/>
    <col min="8" max="9" width="3.25" customWidth="1"/>
    <col min="10" max="10" width="3.875" customWidth="1"/>
    <col min="11" max="11" width="2.75" customWidth="1"/>
    <col min="12" max="12" width="2.25" customWidth="1"/>
    <col min="13" max="13" width="3.125" customWidth="1"/>
  </cols>
  <sheetData>
    <row r="1" spans="1:13" ht="30.75" customHeight="1">
      <c r="A1" s="485" t="s">
        <v>422</v>
      </c>
      <c r="B1" s="485"/>
      <c r="C1" s="485"/>
      <c r="D1" s="485"/>
      <c r="E1" s="485"/>
      <c r="F1" s="485"/>
      <c r="G1" s="486"/>
      <c r="H1" s="486"/>
      <c r="I1" s="486"/>
      <c r="J1" s="486"/>
      <c r="K1" s="413"/>
    </row>
    <row r="2" spans="1:13" ht="30" customHeight="1" thickBot="1">
      <c r="A2" s="412"/>
      <c r="B2" s="487" t="s">
        <v>669</v>
      </c>
      <c r="C2" s="487"/>
      <c r="D2" s="488" t="s">
        <v>423</v>
      </c>
      <c r="E2" s="488"/>
      <c r="F2" s="488"/>
      <c r="G2" s="124"/>
      <c r="H2" s="413"/>
      <c r="I2" s="413"/>
      <c r="J2" s="413"/>
      <c r="K2" s="413"/>
    </row>
    <row r="3" spans="1:13" ht="63.75" customHeight="1" thickBot="1">
      <c r="A3" s="125" t="s">
        <v>424</v>
      </c>
      <c r="B3" s="126" t="s">
        <v>425</v>
      </c>
      <c r="C3" s="126" t="s">
        <v>426</v>
      </c>
      <c r="D3" s="126" t="s">
        <v>427</v>
      </c>
      <c r="E3" s="126" t="s">
        <v>428</v>
      </c>
      <c r="F3" s="126" t="s">
        <v>429</v>
      </c>
      <c r="G3" s="127" t="s">
        <v>430</v>
      </c>
      <c r="H3" s="128" t="s">
        <v>431</v>
      </c>
      <c r="I3" s="107" t="s">
        <v>432</v>
      </c>
      <c r="J3" s="109" t="s">
        <v>433</v>
      </c>
      <c r="K3" s="108" t="s">
        <v>434</v>
      </c>
      <c r="L3" s="129" t="s">
        <v>430</v>
      </c>
      <c r="M3" s="130" t="s">
        <v>435</v>
      </c>
    </row>
    <row r="4" spans="1:13" ht="30" customHeight="1">
      <c r="A4" s="250" t="s">
        <v>436</v>
      </c>
      <c r="B4" s="460" t="s">
        <v>437</v>
      </c>
      <c r="C4" s="461" t="s">
        <v>438</v>
      </c>
      <c r="D4" s="403" t="s">
        <v>439</v>
      </c>
      <c r="E4" s="462" t="s">
        <v>440</v>
      </c>
      <c r="F4" s="463" t="s">
        <v>441</v>
      </c>
      <c r="G4" s="446"/>
      <c r="H4" s="447">
        <v>5.4</v>
      </c>
      <c r="I4" s="18">
        <v>2.4</v>
      </c>
      <c r="J4" s="18">
        <v>1.5</v>
      </c>
      <c r="K4" s="18">
        <v>2.5</v>
      </c>
      <c r="L4" s="19"/>
      <c r="M4" s="138">
        <f t="shared" ref="M4:M23" si="0">(H4*70+I4*75+J4*25+K4*45+L4*60)</f>
        <v>708</v>
      </c>
    </row>
    <row r="5" spans="1:13" ht="30" customHeight="1">
      <c r="A5" s="250" t="s">
        <v>442</v>
      </c>
      <c r="B5" s="464" t="s">
        <v>443</v>
      </c>
      <c r="C5" s="461" t="s">
        <v>444</v>
      </c>
      <c r="D5" s="403" t="s">
        <v>663</v>
      </c>
      <c r="E5" s="465" t="s">
        <v>445</v>
      </c>
      <c r="F5" s="466" t="s">
        <v>560</v>
      </c>
      <c r="G5" s="446" t="s">
        <v>659</v>
      </c>
      <c r="H5" s="448">
        <v>5.3</v>
      </c>
      <c r="I5" s="449">
        <v>2.1</v>
      </c>
      <c r="J5" s="450">
        <v>1.5</v>
      </c>
      <c r="K5" s="450">
        <v>2.5</v>
      </c>
      <c r="L5" s="15">
        <v>1</v>
      </c>
      <c r="M5" s="139">
        <f t="shared" si="0"/>
        <v>738.5</v>
      </c>
    </row>
    <row r="6" spans="1:13" ht="30" customHeight="1">
      <c r="A6" s="250" t="s">
        <v>446</v>
      </c>
      <c r="B6" s="467" t="s">
        <v>447</v>
      </c>
      <c r="C6" s="468" t="s">
        <v>608</v>
      </c>
      <c r="D6" s="403"/>
      <c r="E6" s="462" t="s">
        <v>440</v>
      </c>
      <c r="F6" s="469" t="s">
        <v>448</v>
      </c>
      <c r="G6" s="446"/>
      <c r="H6" s="448">
        <v>5.3</v>
      </c>
      <c r="I6" s="15">
        <v>2.4</v>
      </c>
      <c r="J6" s="18">
        <v>1.5</v>
      </c>
      <c r="K6" s="18">
        <v>2.5</v>
      </c>
      <c r="L6" s="18"/>
      <c r="M6" s="139">
        <f t="shared" si="0"/>
        <v>701</v>
      </c>
    </row>
    <row r="7" spans="1:13" ht="30" customHeight="1">
      <c r="A7" s="251" t="s">
        <v>449</v>
      </c>
      <c r="B7" s="464" t="s">
        <v>443</v>
      </c>
      <c r="C7" s="468" t="s">
        <v>450</v>
      </c>
      <c r="D7" s="470" t="s">
        <v>451</v>
      </c>
      <c r="E7" s="462" t="s">
        <v>440</v>
      </c>
      <c r="F7" s="471" t="s">
        <v>452</v>
      </c>
      <c r="G7" s="451" t="s">
        <v>659</v>
      </c>
      <c r="H7" s="452">
        <v>5</v>
      </c>
      <c r="I7" s="449">
        <v>2.5</v>
      </c>
      <c r="J7" s="450">
        <v>1.6</v>
      </c>
      <c r="K7" s="450">
        <v>2.4</v>
      </c>
      <c r="L7" s="18">
        <v>1</v>
      </c>
      <c r="M7" s="139">
        <f t="shared" si="0"/>
        <v>745.5</v>
      </c>
    </row>
    <row r="8" spans="1:13" ht="30" customHeight="1" thickBot="1">
      <c r="A8" s="252" t="s">
        <v>453</v>
      </c>
      <c r="B8" s="472" t="s">
        <v>454</v>
      </c>
      <c r="C8" s="473" t="s">
        <v>455</v>
      </c>
      <c r="D8" s="433" t="s">
        <v>456</v>
      </c>
      <c r="E8" s="474" t="s">
        <v>440</v>
      </c>
      <c r="F8" s="475" t="s">
        <v>457</v>
      </c>
      <c r="G8" s="453"/>
      <c r="H8" s="454">
        <v>6.1</v>
      </c>
      <c r="I8" s="455">
        <v>2.6</v>
      </c>
      <c r="J8" s="456">
        <v>1.6</v>
      </c>
      <c r="K8" s="456">
        <v>2.5</v>
      </c>
      <c r="L8" s="16"/>
      <c r="M8" s="17">
        <f t="shared" si="0"/>
        <v>774.5</v>
      </c>
    </row>
    <row r="9" spans="1:13" ht="30" customHeight="1">
      <c r="A9" s="113" t="s">
        <v>458</v>
      </c>
      <c r="B9" s="476" t="s">
        <v>437</v>
      </c>
      <c r="C9" s="468" t="s">
        <v>459</v>
      </c>
      <c r="D9" s="403" t="s">
        <v>460</v>
      </c>
      <c r="E9" s="462" t="s">
        <v>440</v>
      </c>
      <c r="F9" s="477" t="s">
        <v>461</v>
      </c>
      <c r="G9" s="451"/>
      <c r="H9" s="141">
        <v>5.5</v>
      </c>
      <c r="I9" s="18">
        <v>2.4</v>
      </c>
      <c r="J9" s="18">
        <v>2</v>
      </c>
      <c r="K9" s="18">
        <v>2.5</v>
      </c>
      <c r="L9" s="19"/>
      <c r="M9" s="138">
        <f t="shared" si="0"/>
        <v>727.5</v>
      </c>
    </row>
    <row r="10" spans="1:13" ht="34.5" customHeight="1">
      <c r="A10" s="111" t="s">
        <v>462</v>
      </c>
      <c r="B10" s="476" t="s">
        <v>558</v>
      </c>
      <c r="C10" s="478" t="s">
        <v>463</v>
      </c>
      <c r="D10" s="484" t="s">
        <v>559</v>
      </c>
      <c r="E10" s="465" t="s">
        <v>445</v>
      </c>
      <c r="F10" s="469" t="s">
        <v>464</v>
      </c>
      <c r="G10" s="446" t="s">
        <v>659</v>
      </c>
      <c r="H10" s="457">
        <v>5.5</v>
      </c>
      <c r="I10" s="449">
        <v>2.2999999999999998</v>
      </c>
      <c r="J10" s="450">
        <v>1.5</v>
      </c>
      <c r="K10" s="450">
        <v>2.5</v>
      </c>
      <c r="L10" s="15">
        <v>1</v>
      </c>
      <c r="M10" s="139">
        <f t="shared" si="0"/>
        <v>767.5</v>
      </c>
    </row>
    <row r="11" spans="1:13" ht="30" customHeight="1">
      <c r="A11" s="113" t="s">
        <v>465</v>
      </c>
      <c r="B11" s="479" t="s">
        <v>466</v>
      </c>
      <c r="C11" s="468" t="s">
        <v>467</v>
      </c>
      <c r="D11" s="403" t="s">
        <v>609</v>
      </c>
      <c r="E11" s="403" t="s">
        <v>468</v>
      </c>
      <c r="F11" s="469" t="s">
        <v>469</v>
      </c>
      <c r="G11" s="459" t="s">
        <v>661</v>
      </c>
      <c r="H11" s="142">
        <v>5.5</v>
      </c>
      <c r="I11" s="15">
        <v>2.4</v>
      </c>
      <c r="J11" s="18">
        <v>1.5</v>
      </c>
      <c r="K11" s="18">
        <v>2.5</v>
      </c>
      <c r="L11" s="18">
        <v>1</v>
      </c>
      <c r="M11" s="139">
        <f t="shared" si="0"/>
        <v>775</v>
      </c>
    </row>
    <row r="12" spans="1:13" ht="30" customHeight="1">
      <c r="A12" s="111" t="s">
        <v>470</v>
      </c>
      <c r="B12" s="464" t="s">
        <v>443</v>
      </c>
      <c r="C12" s="461" t="s">
        <v>471</v>
      </c>
      <c r="D12" s="470" t="s">
        <v>472</v>
      </c>
      <c r="E12" s="462" t="s">
        <v>440</v>
      </c>
      <c r="F12" s="471" t="s">
        <v>473</v>
      </c>
      <c r="G12" s="446" t="s">
        <v>659</v>
      </c>
      <c r="H12" s="457">
        <v>5.5</v>
      </c>
      <c r="I12" s="449">
        <v>2.4</v>
      </c>
      <c r="J12" s="450">
        <v>1.6</v>
      </c>
      <c r="K12" s="450">
        <v>2.4</v>
      </c>
      <c r="L12" s="18">
        <v>1</v>
      </c>
      <c r="M12" s="139">
        <f t="shared" si="0"/>
        <v>773</v>
      </c>
    </row>
    <row r="13" spans="1:13" ht="30" customHeight="1" thickBot="1">
      <c r="A13" s="112" t="s">
        <v>474</v>
      </c>
      <c r="B13" s="472" t="s">
        <v>454</v>
      </c>
      <c r="C13" s="473" t="s">
        <v>475</v>
      </c>
      <c r="D13" s="480" t="s">
        <v>476</v>
      </c>
      <c r="E13" s="474" t="s">
        <v>440</v>
      </c>
      <c r="F13" s="481" t="s">
        <v>477</v>
      </c>
      <c r="G13" s="453"/>
      <c r="H13" s="458">
        <v>5.6</v>
      </c>
      <c r="I13" s="455">
        <v>2.2999999999999998</v>
      </c>
      <c r="J13" s="456">
        <v>1.6</v>
      </c>
      <c r="K13" s="456">
        <v>2.5</v>
      </c>
      <c r="L13" s="16"/>
      <c r="M13" s="17">
        <f t="shared" si="0"/>
        <v>717</v>
      </c>
    </row>
    <row r="14" spans="1:13" ht="33.75" customHeight="1">
      <c r="A14" s="113" t="s">
        <v>478</v>
      </c>
      <c r="B14" s="476" t="s">
        <v>557</v>
      </c>
      <c r="C14" s="461" t="s">
        <v>507</v>
      </c>
      <c r="D14" s="403" t="s">
        <v>479</v>
      </c>
      <c r="E14" s="462" t="s">
        <v>440</v>
      </c>
      <c r="F14" s="482" t="s">
        <v>480</v>
      </c>
      <c r="G14" s="446"/>
      <c r="H14" s="447">
        <v>5.4</v>
      </c>
      <c r="I14" s="18">
        <v>2.4</v>
      </c>
      <c r="J14" s="18">
        <v>1.5</v>
      </c>
      <c r="K14" s="18">
        <v>2.5</v>
      </c>
      <c r="L14" s="19"/>
      <c r="M14" s="138">
        <f t="shared" si="0"/>
        <v>708</v>
      </c>
    </row>
    <row r="15" spans="1:13" ht="30" customHeight="1">
      <c r="A15" s="111" t="s">
        <v>481</v>
      </c>
      <c r="B15" s="476" t="s">
        <v>443</v>
      </c>
      <c r="C15" s="461" t="s">
        <v>482</v>
      </c>
      <c r="D15" s="470" t="s">
        <v>483</v>
      </c>
      <c r="E15" s="465" t="s">
        <v>445</v>
      </c>
      <c r="F15" s="469" t="s">
        <v>484</v>
      </c>
      <c r="G15" s="446" t="s">
        <v>659</v>
      </c>
      <c r="H15" s="448">
        <v>5.3</v>
      </c>
      <c r="I15" s="449">
        <v>2.1</v>
      </c>
      <c r="J15" s="450">
        <v>1.5</v>
      </c>
      <c r="K15" s="450">
        <v>2.5</v>
      </c>
      <c r="L15" s="15">
        <v>1</v>
      </c>
      <c r="M15" s="139">
        <f t="shared" si="0"/>
        <v>738.5</v>
      </c>
    </row>
    <row r="16" spans="1:13" ht="30" customHeight="1">
      <c r="A16" s="113" t="s">
        <v>485</v>
      </c>
      <c r="B16" s="479" t="s">
        <v>486</v>
      </c>
      <c r="C16" s="468" t="s">
        <v>627</v>
      </c>
      <c r="D16" s="403"/>
      <c r="E16" s="462" t="s">
        <v>440</v>
      </c>
      <c r="F16" s="469"/>
      <c r="G16" s="446"/>
      <c r="H16" s="448">
        <v>5.3</v>
      </c>
      <c r="I16" s="15">
        <v>2.4</v>
      </c>
      <c r="J16" s="18">
        <v>1.5</v>
      </c>
      <c r="K16" s="18">
        <v>2.5</v>
      </c>
      <c r="L16" s="18"/>
      <c r="M16" s="139">
        <f t="shared" si="0"/>
        <v>701</v>
      </c>
    </row>
    <row r="17" spans="1:13" ht="30" customHeight="1">
      <c r="A17" s="111" t="s">
        <v>487</v>
      </c>
      <c r="B17" s="464" t="s">
        <v>443</v>
      </c>
      <c r="C17" s="461" t="s">
        <v>488</v>
      </c>
      <c r="D17" s="470" t="s">
        <v>489</v>
      </c>
      <c r="E17" s="462" t="s">
        <v>440</v>
      </c>
      <c r="F17" s="471" t="s">
        <v>490</v>
      </c>
      <c r="G17" s="451" t="s">
        <v>659</v>
      </c>
      <c r="H17" s="452">
        <v>5</v>
      </c>
      <c r="I17" s="449">
        <v>2.5</v>
      </c>
      <c r="J17" s="450">
        <v>1.6</v>
      </c>
      <c r="K17" s="450">
        <v>2.4</v>
      </c>
      <c r="L17" s="18">
        <v>1</v>
      </c>
      <c r="M17" s="139">
        <f t="shared" si="0"/>
        <v>745.5</v>
      </c>
    </row>
    <row r="18" spans="1:13" ht="30" customHeight="1" thickBot="1">
      <c r="A18" s="112" t="s">
        <v>491</v>
      </c>
      <c r="B18" s="472" t="s">
        <v>454</v>
      </c>
      <c r="C18" s="473" t="s">
        <v>492</v>
      </c>
      <c r="D18" s="433" t="s">
        <v>493</v>
      </c>
      <c r="E18" s="474" t="s">
        <v>440</v>
      </c>
      <c r="F18" s="475" t="s">
        <v>494</v>
      </c>
      <c r="G18" s="453"/>
      <c r="H18" s="454">
        <v>6.1</v>
      </c>
      <c r="I18" s="455">
        <v>2.6</v>
      </c>
      <c r="J18" s="456">
        <v>1.6</v>
      </c>
      <c r="K18" s="456">
        <v>2.5</v>
      </c>
      <c r="L18" s="16"/>
      <c r="M18" s="17">
        <f t="shared" si="0"/>
        <v>774.5</v>
      </c>
    </row>
    <row r="19" spans="1:13" ht="30" customHeight="1">
      <c r="A19" s="113" t="s">
        <v>495</v>
      </c>
      <c r="B19" s="476" t="s">
        <v>437</v>
      </c>
      <c r="C19" s="468" t="s">
        <v>496</v>
      </c>
      <c r="D19" s="403" t="s">
        <v>497</v>
      </c>
      <c r="E19" s="462" t="s">
        <v>440</v>
      </c>
      <c r="F19" s="463" t="s">
        <v>498</v>
      </c>
      <c r="G19" s="451"/>
      <c r="H19" s="141">
        <v>5.5</v>
      </c>
      <c r="I19" s="18">
        <v>2.4</v>
      </c>
      <c r="J19" s="18">
        <v>2</v>
      </c>
      <c r="K19" s="18">
        <v>2.5</v>
      </c>
      <c r="L19" s="19"/>
      <c r="M19" s="297">
        <f t="shared" si="0"/>
        <v>727.5</v>
      </c>
    </row>
    <row r="20" spans="1:13" ht="30" customHeight="1">
      <c r="A20" s="111" t="s">
        <v>499</v>
      </c>
      <c r="B20" s="476" t="s">
        <v>443</v>
      </c>
      <c r="C20" s="461" t="s">
        <v>500</v>
      </c>
      <c r="D20" s="483" t="s">
        <v>501</v>
      </c>
      <c r="E20" s="465" t="s">
        <v>445</v>
      </c>
      <c r="F20" s="469" t="s">
        <v>502</v>
      </c>
      <c r="G20" s="446" t="s">
        <v>659</v>
      </c>
      <c r="H20" s="457">
        <v>5.5</v>
      </c>
      <c r="I20" s="449">
        <v>2.2999999999999998</v>
      </c>
      <c r="J20" s="450">
        <v>1.5</v>
      </c>
      <c r="K20" s="450">
        <v>2.5</v>
      </c>
      <c r="L20" s="15">
        <v>1</v>
      </c>
      <c r="M20" s="139">
        <f t="shared" si="0"/>
        <v>767.5</v>
      </c>
    </row>
    <row r="21" spans="1:13" ht="30" customHeight="1">
      <c r="A21" s="113" t="s">
        <v>503</v>
      </c>
      <c r="B21" s="479" t="s">
        <v>504</v>
      </c>
      <c r="C21" s="468" t="s">
        <v>607</v>
      </c>
      <c r="D21" s="470"/>
      <c r="E21" s="462" t="s">
        <v>440</v>
      </c>
      <c r="F21" s="469" t="s">
        <v>505</v>
      </c>
      <c r="G21" s="451"/>
      <c r="H21" s="142">
        <v>5.5</v>
      </c>
      <c r="I21" s="15">
        <v>2.4</v>
      </c>
      <c r="J21" s="18">
        <v>1.5</v>
      </c>
      <c r="K21" s="18">
        <v>2.5</v>
      </c>
      <c r="L21" s="18"/>
      <c r="M21" s="297">
        <f t="shared" si="0"/>
        <v>715</v>
      </c>
    </row>
    <row r="22" spans="1:13" ht="30" customHeight="1">
      <c r="A22" s="111" t="s">
        <v>506</v>
      </c>
      <c r="B22" s="464" t="s">
        <v>443</v>
      </c>
      <c r="C22" s="461" t="s">
        <v>672</v>
      </c>
      <c r="D22" s="470" t="s">
        <v>508</v>
      </c>
      <c r="E22" s="462" t="s">
        <v>440</v>
      </c>
      <c r="F22" s="471" t="s">
        <v>509</v>
      </c>
      <c r="G22" s="446" t="s">
        <v>659</v>
      </c>
      <c r="H22" s="457">
        <v>5.5</v>
      </c>
      <c r="I22" s="449">
        <v>2.4</v>
      </c>
      <c r="J22" s="450">
        <v>1.6</v>
      </c>
      <c r="K22" s="450">
        <v>2.4</v>
      </c>
      <c r="L22" s="18">
        <v>1</v>
      </c>
      <c r="M22" s="297">
        <f t="shared" si="0"/>
        <v>773</v>
      </c>
    </row>
    <row r="23" spans="1:13" ht="39" customHeight="1" thickBot="1">
      <c r="A23" s="112" t="s">
        <v>510</v>
      </c>
      <c r="B23" s="472" t="s">
        <v>454</v>
      </c>
      <c r="C23" s="473" t="s">
        <v>511</v>
      </c>
      <c r="D23" s="433" t="s">
        <v>666</v>
      </c>
      <c r="E23" s="474" t="s">
        <v>440</v>
      </c>
      <c r="F23" s="481" t="s">
        <v>512</v>
      </c>
      <c r="G23" s="453"/>
      <c r="H23" s="458">
        <v>5.6</v>
      </c>
      <c r="I23" s="455">
        <v>2.2999999999999998</v>
      </c>
      <c r="J23" s="456">
        <v>1.6</v>
      </c>
      <c r="K23" s="456">
        <v>2.5</v>
      </c>
      <c r="L23" s="16"/>
      <c r="M23" s="17">
        <f t="shared" si="0"/>
        <v>717</v>
      </c>
    </row>
    <row r="24" spans="1:13" ht="35.1" customHeight="1">
      <c r="A24" s="426" t="s">
        <v>631</v>
      </c>
      <c r="B24" s="427"/>
      <c r="C24" s="428" t="s">
        <v>632</v>
      </c>
      <c r="D24" s="427"/>
      <c r="E24" s="427" t="s">
        <v>633</v>
      </c>
      <c r="F24" s="426"/>
      <c r="G24" s="426" t="s">
        <v>634</v>
      </c>
      <c r="H24" s="426"/>
      <c r="I24" s="160"/>
      <c r="J24" s="160"/>
      <c r="K24" s="114"/>
      <c r="L24" s="14"/>
      <c r="M24" s="14"/>
    </row>
  </sheetData>
  <mergeCells count="3">
    <mergeCell ref="A1:J1"/>
    <mergeCell ref="B2:C2"/>
    <mergeCell ref="D2:F2"/>
  </mergeCells>
  <phoneticPr fontId="20" type="noConversion"/>
  <pageMargins left="0.23622047244094491" right="0.15748031496062992" top="0" bottom="7.874015748031496E-2" header="0.15748031496062992" footer="0.15748031496062992"/>
  <pageSetup paperSize="9" orientation="portrait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24"/>
  <sheetViews>
    <sheetView topLeftCell="A7" workbookViewId="0">
      <selection activeCell="F24" sqref="F24"/>
    </sheetView>
  </sheetViews>
  <sheetFormatPr defaultRowHeight="16.5"/>
  <cols>
    <col min="1" max="1" width="13" customWidth="1"/>
    <col min="2" max="2" width="15.125" customWidth="1"/>
    <col min="3" max="3" width="14.75" customWidth="1"/>
    <col min="4" max="4" width="12.625" customWidth="1"/>
    <col min="5" max="5" width="9.75" customWidth="1"/>
    <col min="6" max="6" width="12" customWidth="1"/>
    <col min="7" max="7" width="2.5" style="24" customWidth="1"/>
    <col min="8" max="9" width="3.25" customWidth="1"/>
    <col min="10" max="11" width="3.875" customWidth="1"/>
    <col min="12" max="12" width="2.25" customWidth="1"/>
    <col min="13" max="13" width="3.125" customWidth="1"/>
  </cols>
  <sheetData>
    <row r="1" spans="1:13" ht="30.75" customHeight="1">
      <c r="A1" s="485" t="s">
        <v>422</v>
      </c>
      <c r="B1" s="485"/>
      <c r="C1" s="485"/>
      <c r="D1" s="485"/>
      <c r="E1" s="485"/>
      <c r="F1" s="485"/>
      <c r="G1" s="486"/>
      <c r="H1" s="486"/>
      <c r="I1" s="486"/>
      <c r="J1" s="486"/>
      <c r="K1" s="413"/>
    </row>
    <row r="2" spans="1:13" ht="30" customHeight="1" thickBot="1">
      <c r="A2" s="356" t="s">
        <v>516</v>
      </c>
      <c r="B2" s="487" t="s">
        <v>671</v>
      </c>
      <c r="C2" s="487"/>
      <c r="D2" s="488" t="s">
        <v>423</v>
      </c>
      <c r="E2" s="488"/>
      <c r="F2" s="488"/>
      <c r="G2" s="124"/>
      <c r="H2" s="413"/>
      <c r="I2" s="413"/>
      <c r="J2" s="413"/>
      <c r="K2" s="413"/>
    </row>
    <row r="3" spans="1:13" ht="63.75" customHeight="1" thickBot="1">
      <c r="A3" s="125" t="s">
        <v>424</v>
      </c>
      <c r="B3" s="126" t="s">
        <v>425</v>
      </c>
      <c r="C3" s="126" t="s">
        <v>426</v>
      </c>
      <c r="D3" s="126" t="s">
        <v>427</v>
      </c>
      <c r="E3" s="126" t="s">
        <v>428</v>
      </c>
      <c r="F3" s="126" t="s">
        <v>429</v>
      </c>
      <c r="G3" s="127" t="s">
        <v>430</v>
      </c>
      <c r="H3" s="128" t="s">
        <v>431</v>
      </c>
      <c r="I3" s="107" t="s">
        <v>432</v>
      </c>
      <c r="J3" s="109" t="s">
        <v>433</v>
      </c>
      <c r="K3" s="108" t="s">
        <v>434</v>
      </c>
      <c r="L3" s="129" t="s">
        <v>430</v>
      </c>
      <c r="M3" s="130" t="s">
        <v>435</v>
      </c>
    </row>
    <row r="4" spans="1:13" ht="30" customHeight="1">
      <c r="A4" s="250" t="s">
        <v>436</v>
      </c>
      <c r="B4" s="182" t="s">
        <v>437</v>
      </c>
      <c r="C4" s="137" t="s">
        <v>517</v>
      </c>
      <c r="D4" s="147" t="s">
        <v>518</v>
      </c>
      <c r="E4" s="228" t="s">
        <v>440</v>
      </c>
      <c r="F4" s="131" t="s">
        <v>519</v>
      </c>
      <c r="G4" s="446"/>
      <c r="H4" s="447">
        <v>5.4</v>
      </c>
      <c r="I4" s="18">
        <v>2.4</v>
      </c>
      <c r="J4" s="18">
        <v>1.5</v>
      </c>
      <c r="K4" s="18">
        <v>2.5</v>
      </c>
      <c r="L4" s="19"/>
      <c r="M4" s="138">
        <f t="shared" ref="M4:M23" si="0">(H4*70+I4*75+J4*25+K4*45+L4*60)</f>
        <v>708</v>
      </c>
    </row>
    <row r="5" spans="1:13" ht="30" customHeight="1">
      <c r="A5" s="250" t="s">
        <v>442</v>
      </c>
      <c r="B5" s="182" t="s">
        <v>443</v>
      </c>
      <c r="C5" s="159" t="s">
        <v>249</v>
      </c>
      <c r="D5" s="403" t="s">
        <v>663</v>
      </c>
      <c r="E5" s="295" t="s">
        <v>445</v>
      </c>
      <c r="F5" s="145" t="s">
        <v>520</v>
      </c>
      <c r="G5" s="446" t="s">
        <v>660</v>
      </c>
      <c r="H5" s="448">
        <v>5.3</v>
      </c>
      <c r="I5" s="449">
        <v>2.1</v>
      </c>
      <c r="J5" s="450">
        <v>1.5</v>
      </c>
      <c r="K5" s="450">
        <v>2.5</v>
      </c>
      <c r="L5" s="15">
        <v>1</v>
      </c>
      <c r="M5" s="139">
        <f t="shared" si="0"/>
        <v>738.5</v>
      </c>
    </row>
    <row r="6" spans="1:13" ht="30" customHeight="1">
      <c r="A6" s="250" t="s">
        <v>446</v>
      </c>
      <c r="B6" s="256" t="s">
        <v>521</v>
      </c>
      <c r="C6" s="159" t="s">
        <v>522</v>
      </c>
      <c r="D6" s="147"/>
      <c r="E6" s="228"/>
      <c r="F6" s="179" t="s">
        <v>523</v>
      </c>
      <c r="G6" s="446"/>
      <c r="H6" s="448">
        <v>5.3</v>
      </c>
      <c r="I6" s="15">
        <v>2.4</v>
      </c>
      <c r="J6" s="18">
        <v>1.5</v>
      </c>
      <c r="K6" s="18">
        <v>2.5</v>
      </c>
      <c r="L6" s="18"/>
      <c r="M6" s="139">
        <f t="shared" si="0"/>
        <v>701</v>
      </c>
    </row>
    <row r="7" spans="1:13" ht="30" customHeight="1">
      <c r="A7" s="251" t="s">
        <v>449</v>
      </c>
      <c r="B7" s="414" t="s">
        <v>443</v>
      </c>
      <c r="C7" s="159" t="s">
        <v>524</v>
      </c>
      <c r="D7" s="185" t="s">
        <v>451</v>
      </c>
      <c r="E7" s="228" t="s">
        <v>440</v>
      </c>
      <c r="F7" s="378" t="s">
        <v>452</v>
      </c>
      <c r="G7" s="451" t="s">
        <v>660</v>
      </c>
      <c r="H7" s="452">
        <v>5</v>
      </c>
      <c r="I7" s="449">
        <v>2.5</v>
      </c>
      <c r="J7" s="450">
        <v>1.6</v>
      </c>
      <c r="K7" s="450">
        <v>2.4</v>
      </c>
      <c r="L7" s="18">
        <v>1</v>
      </c>
      <c r="M7" s="139">
        <f t="shared" si="0"/>
        <v>745.5</v>
      </c>
    </row>
    <row r="8" spans="1:13" ht="30" customHeight="1" thickBot="1">
      <c r="A8" s="252" t="s">
        <v>453</v>
      </c>
      <c r="B8" s="371" t="s">
        <v>454</v>
      </c>
      <c r="C8" s="183" t="s">
        <v>525</v>
      </c>
      <c r="D8" s="184" t="s">
        <v>456</v>
      </c>
      <c r="E8" s="257" t="s">
        <v>440</v>
      </c>
      <c r="F8" s="381" t="s">
        <v>526</v>
      </c>
      <c r="G8" s="453"/>
      <c r="H8" s="454">
        <v>6.1</v>
      </c>
      <c r="I8" s="455">
        <v>2.6</v>
      </c>
      <c r="J8" s="456">
        <v>1.6</v>
      </c>
      <c r="K8" s="456">
        <v>2.5</v>
      </c>
      <c r="L8" s="16"/>
      <c r="M8" s="17">
        <f t="shared" si="0"/>
        <v>774.5</v>
      </c>
    </row>
    <row r="9" spans="1:13" ht="30" customHeight="1">
      <c r="A9" s="113" t="s">
        <v>458</v>
      </c>
      <c r="B9" s="182" t="s">
        <v>437</v>
      </c>
      <c r="C9" s="137" t="s">
        <v>527</v>
      </c>
      <c r="D9" s="147" t="s">
        <v>528</v>
      </c>
      <c r="E9" s="228" t="s">
        <v>440</v>
      </c>
      <c r="F9" s="178" t="s">
        <v>461</v>
      </c>
      <c r="G9" s="451"/>
      <c r="H9" s="141">
        <v>5.5</v>
      </c>
      <c r="I9" s="18">
        <v>2.4</v>
      </c>
      <c r="J9" s="18">
        <v>2</v>
      </c>
      <c r="K9" s="18">
        <v>2.5</v>
      </c>
      <c r="L9" s="19"/>
      <c r="M9" s="138">
        <f t="shared" si="0"/>
        <v>727.5</v>
      </c>
    </row>
    <row r="10" spans="1:13" ht="34.5" customHeight="1">
      <c r="A10" s="111" t="s">
        <v>462</v>
      </c>
      <c r="B10" s="182" t="s">
        <v>443</v>
      </c>
      <c r="C10" s="159" t="s">
        <v>529</v>
      </c>
      <c r="D10" s="417" t="s">
        <v>559</v>
      </c>
      <c r="E10" s="295" t="s">
        <v>445</v>
      </c>
      <c r="F10" s="179" t="s">
        <v>530</v>
      </c>
      <c r="G10" s="446" t="s">
        <v>660</v>
      </c>
      <c r="H10" s="457">
        <v>5.5</v>
      </c>
      <c r="I10" s="449">
        <v>2.2999999999999998</v>
      </c>
      <c r="J10" s="450">
        <v>1.5</v>
      </c>
      <c r="K10" s="450">
        <v>2.5</v>
      </c>
      <c r="L10" s="15">
        <v>1</v>
      </c>
      <c r="M10" s="139">
        <f t="shared" si="0"/>
        <v>767.5</v>
      </c>
    </row>
    <row r="11" spans="1:13" ht="30" customHeight="1">
      <c r="A11" s="113" t="s">
        <v>465</v>
      </c>
      <c r="B11" s="296" t="s">
        <v>531</v>
      </c>
      <c r="C11" s="377" t="s">
        <v>532</v>
      </c>
      <c r="D11" s="147" t="s">
        <v>533</v>
      </c>
      <c r="E11" s="147" t="s">
        <v>534</v>
      </c>
      <c r="F11" s="179" t="s">
        <v>469</v>
      </c>
      <c r="G11" s="451" t="s">
        <v>662</v>
      </c>
      <c r="H11" s="142">
        <v>5.5</v>
      </c>
      <c r="I11" s="15">
        <v>2.4</v>
      </c>
      <c r="J11" s="18">
        <v>1.5</v>
      </c>
      <c r="K11" s="18">
        <v>2.5</v>
      </c>
      <c r="L11" s="18">
        <v>1</v>
      </c>
      <c r="M11" s="139">
        <f t="shared" si="0"/>
        <v>775</v>
      </c>
    </row>
    <row r="12" spans="1:13" ht="30" customHeight="1">
      <c r="A12" s="111" t="s">
        <v>470</v>
      </c>
      <c r="B12" s="414" t="s">
        <v>443</v>
      </c>
      <c r="C12" s="159" t="s">
        <v>535</v>
      </c>
      <c r="D12" s="185" t="s">
        <v>536</v>
      </c>
      <c r="E12" s="228" t="s">
        <v>440</v>
      </c>
      <c r="F12" s="378" t="s">
        <v>473</v>
      </c>
      <c r="G12" s="446" t="s">
        <v>660</v>
      </c>
      <c r="H12" s="457">
        <v>5.5</v>
      </c>
      <c r="I12" s="449">
        <v>2.4</v>
      </c>
      <c r="J12" s="450">
        <v>1.6</v>
      </c>
      <c r="K12" s="450">
        <v>2.4</v>
      </c>
      <c r="L12" s="18">
        <v>1</v>
      </c>
      <c r="M12" s="139">
        <f t="shared" si="0"/>
        <v>773</v>
      </c>
    </row>
    <row r="13" spans="1:13" ht="30" customHeight="1" thickBot="1">
      <c r="A13" s="112" t="s">
        <v>474</v>
      </c>
      <c r="B13" s="371" t="s">
        <v>454</v>
      </c>
      <c r="C13" s="183" t="s">
        <v>537</v>
      </c>
      <c r="D13" s="367" t="s">
        <v>476</v>
      </c>
      <c r="E13" s="257" t="s">
        <v>440</v>
      </c>
      <c r="F13" s="379" t="s">
        <v>538</v>
      </c>
      <c r="G13" s="453"/>
      <c r="H13" s="458">
        <v>5.6</v>
      </c>
      <c r="I13" s="455">
        <v>2.2999999999999998</v>
      </c>
      <c r="J13" s="456">
        <v>1.6</v>
      </c>
      <c r="K13" s="456">
        <v>2.5</v>
      </c>
      <c r="L13" s="16"/>
      <c r="M13" s="17">
        <f t="shared" si="0"/>
        <v>717</v>
      </c>
    </row>
    <row r="14" spans="1:13" ht="30" customHeight="1">
      <c r="A14" s="113" t="s">
        <v>478</v>
      </c>
      <c r="B14" s="182" t="s">
        <v>437</v>
      </c>
      <c r="C14" s="159" t="s">
        <v>555</v>
      </c>
      <c r="D14" s="147" t="s">
        <v>539</v>
      </c>
      <c r="E14" s="228" t="s">
        <v>440</v>
      </c>
      <c r="F14" s="186" t="s">
        <v>480</v>
      </c>
      <c r="G14" s="446"/>
      <c r="H14" s="447">
        <v>5.4</v>
      </c>
      <c r="I14" s="18">
        <v>2.4</v>
      </c>
      <c r="J14" s="18">
        <v>1.5</v>
      </c>
      <c r="K14" s="18">
        <v>2.5</v>
      </c>
      <c r="L14" s="19"/>
      <c r="M14" s="138">
        <f t="shared" si="0"/>
        <v>708</v>
      </c>
    </row>
    <row r="15" spans="1:13" ht="30" customHeight="1">
      <c r="A15" s="111" t="s">
        <v>481</v>
      </c>
      <c r="B15" s="182" t="s">
        <v>443</v>
      </c>
      <c r="C15" s="159" t="s">
        <v>540</v>
      </c>
      <c r="D15" s="147" t="s">
        <v>541</v>
      </c>
      <c r="E15" s="295" t="s">
        <v>445</v>
      </c>
      <c r="F15" s="145" t="s">
        <v>542</v>
      </c>
      <c r="G15" s="446" t="s">
        <v>660</v>
      </c>
      <c r="H15" s="448">
        <v>5.3</v>
      </c>
      <c r="I15" s="449">
        <v>2.1</v>
      </c>
      <c r="J15" s="450">
        <v>1.5</v>
      </c>
      <c r="K15" s="450">
        <v>2.5</v>
      </c>
      <c r="L15" s="15">
        <v>1</v>
      </c>
      <c r="M15" s="139">
        <f t="shared" si="0"/>
        <v>738.5</v>
      </c>
    </row>
    <row r="16" spans="1:13" ht="30" customHeight="1">
      <c r="A16" s="113" t="s">
        <v>485</v>
      </c>
      <c r="B16" s="296" t="s">
        <v>543</v>
      </c>
      <c r="C16" s="137" t="s">
        <v>544</v>
      </c>
      <c r="D16" s="147"/>
      <c r="E16" s="228"/>
      <c r="F16" s="145"/>
      <c r="G16" s="446"/>
      <c r="H16" s="448">
        <v>5.3</v>
      </c>
      <c r="I16" s="15">
        <v>2.4</v>
      </c>
      <c r="J16" s="18">
        <v>1.5</v>
      </c>
      <c r="K16" s="18">
        <v>2.5</v>
      </c>
      <c r="L16" s="18"/>
      <c r="M16" s="139">
        <f t="shared" si="0"/>
        <v>701</v>
      </c>
    </row>
    <row r="17" spans="1:13" ht="30" customHeight="1">
      <c r="A17" s="111" t="s">
        <v>487</v>
      </c>
      <c r="B17" s="414" t="s">
        <v>443</v>
      </c>
      <c r="C17" s="159" t="s">
        <v>545</v>
      </c>
      <c r="D17" s="185" t="s">
        <v>546</v>
      </c>
      <c r="E17" s="228" t="s">
        <v>440</v>
      </c>
      <c r="F17" s="378" t="s">
        <v>490</v>
      </c>
      <c r="G17" s="451" t="s">
        <v>660</v>
      </c>
      <c r="H17" s="452">
        <v>5</v>
      </c>
      <c r="I17" s="449">
        <v>2.5</v>
      </c>
      <c r="J17" s="450">
        <v>1.6</v>
      </c>
      <c r="K17" s="450">
        <v>2.4</v>
      </c>
      <c r="L17" s="18">
        <v>1</v>
      </c>
      <c r="M17" s="139">
        <f t="shared" si="0"/>
        <v>745.5</v>
      </c>
    </row>
    <row r="18" spans="1:13" ht="30" customHeight="1" thickBot="1">
      <c r="A18" s="112" t="s">
        <v>491</v>
      </c>
      <c r="B18" s="371" t="s">
        <v>454</v>
      </c>
      <c r="C18" s="183" t="s">
        <v>547</v>
      </c>
      <c r="D18" s="184" t="s">
        <v>493</v>
      </c>
      <c r="E18" s="257" t="s">
        <v>440</v>
      </c>
      <c r="F18" s="379" t="s">
        <v>548</v>
      </c>
      <c r="G18" s="453"/>
      <c r="H18" s="454">
        <v>6.1</v>
      </c>
      <c r="I18" s="455">
        <v>2.6</v>
      </c>
      <c r="J18" s="456">
        <v>1.6</v>
      </c>
      <c r="K18" s="456">
        <v>2.5</v>
      </c>
      <c r="L18" s="16"/>
      <c r="M18" s="17">
        <f t="shared" si="0"/>
        <v>774.5</v>
      </c>
    </row>
    <row r="19" spans="1:13" ht="30" customHeight="1">
      <c r="A19" s="113" t="s">
        <v>495</v>
      </c>
      <c r="B19" s="182" t="s">
        <v>437</v>
      </c>
      <c r="C19" s="357" t="s">
        <v>549</v>
      </c>
      <c r="D19" s="416" t="s">
        <v>550</v>
      </c>
      <c r="E19" s="228" t="s">
        <v>440</v>
      </c>
      <c r="F19" s="148" t="s">
        <v>498</v>
      </c>
      <c r="G19" s="451"/>
      <c r="H19" s="141">
        <v>5.5</v>
      </c>
      <c r="I19" s="18">
        <v>2.4</v>
      </c>
      <c r="J19" s="18">
        <v>2</v>
      </c>
      <c r="K19" s="18">
        <v>2.5</v>
      </c>
      <c r="L19" s="19"/>
      <c r="M19" s="297">
        <f t="shared" si="0"/>
        <v>727.5</v>
      </c>
    </row>
    <row r="20" spans="1:13" ht="30" customHeight="1">
      <c r="A20" s="111" t="s">
        <v>499</v>
      </c>
      <c r="B20" s="182" t="s">
        <v>443</v>
      </c>
      <c r="C20" s="137" t="s">
        <v>551</v>
      </c>
      <c r="D20" s="147" t="s">
        <v>552</v>
      </c>
      <c r="E20" s="295" t="s">
        <v>445</v>
      </c>
      <c r="F20" s="145" t="s">
        <v>548</v>
      </c>
      <c r="G20" s="446" t="s">
        <v>660</v>
      </c>
      <c r="H20" s="457">
        <v>5.5</v>
      </c>
      <c r="I20" s="449">
        <v>2.2999999999999998</v>
      </c>
      <c r="J20" s="450">
        <v>1.5</v>
      </c>
      <c r="K20" s="450">
        <v>2.5</v>
      </c>
      <c r="L20" s="15">
        <v>1</v>
      </c>
      <c r="M20" s="139">
        <f t="shared" si="0"/>
        <v>767.5</v>
      </c>
    </row>
    <row r="21" spans="1:13" ht="30" customHeight="1">
      <c r="A21" s="113" t="s">
        <v>503</v>
      </c>
      <c r="B21" s="296" t="s">
        <v>553</v>
      </c>
      <c r="C21" s="137" t="s">
        <v>554</v>
      </c>
      <c r="D21" s="147"/>
      <c r="E21" s="228"/>
      <c r="F21" s="145" t="s">
        <v>530</v>
      </c>
      <c r="G21" s="451"/>
      <c r="H21" s="142">
        <v>5.5</v>
      </c>
      <c r="I21" s="15">
        <v>2.4</v>
      </c>
      <c r="J21" s="18">
        <v>1.5</v>
      </c>
      <c r="K21" s="18">
        <v>2.5</v>
      </c>
      <c r="L21" s="18"/>
      <c r="M21" s="297">
        <f t="shared" si="0"/>
        <v>715</v>
      </c>
    </row>
    <row r="22" spans="1:13" ht="30" customHeight="1">
      <c r="A22" s="111" t="s">
        <v>506</v>
      </c>
      <c r="B22" s="414" t="s">
        <v>443</v>
      </c>
      <c r="C22" s="159" t="s">
        <v>673</v>
      </c>
      <c r="D22" s="415" t="s">
        <v>508</v>
      </c>
      <c r="E22" s="228" t="s">
        <v>440</v>
      </c>
      <c r="F22" s="380" t="s">
        <v>509</v>
      </c>
      <c r="G22" s="446" t="s">
        <v>660</v>
      </c>
      <c r="H22" s="457">
        <v>5.5</v>
      </c>
      <c r="I22" s="449">
        <v>2.4</v>
      </c>
      <c r="J22" s="450">
        <v>1.6</v>
      </c>
      <c r="K22" s="450">
        <v>2.4</v>
      </c>
      <c r="L22" s="18">
        <v>1</v>
      </c>
      <c r="M22" s="297">
        <f t="shared" si="0"/>
        <v>773</v>
      </c>
    </row>
    <row r="23" spans="1:13" ht="30" customHeight="1" thickBot="1">
      <c r="A23" s="112" t="s">
        <v>510</v>
      </c>
      <c r="B23" s="371" t="s">
        <v>454</v>
      </c>
      <c r="C23" s="183" t="s">
        <v>556</v>
      </c>
      <c r="D23" s="433" t="s">
        <v>667</v>
      </c>
      <c r="E23" s="257" t="s">
        <v>440</v>
      </c>
      <c r="F23" s="382" t="s">
        <v>494</v>
      </c>
      <c r="G23" s="453"/>
      <c r="H23" s="458">
        <v>5.6</v>
      </c>
      <c r="I23" s="455">
        <v>2.2999999999999998</v>
      </c>
      <c r="J23" s="456">
        <v>1.6</v>
      </c>
      <c r="K23" s="456">
        <v>2.5</v>
      </c>
      <c r="L23" s="16"/>
      <c r="M23" s="17">
        <f t="shared" si="0"/>
        <v>717</v>
      </c>
    </row>
    <row r="24" spans="1:13" ht="35.1" customHeight="1">
      <c r="A24" s="426" t="s">
        <v>513</v>
      </c>
      <c r="B24" s="427"/>
      <c r="C24" s="428" t="s">
        <v>635</v>
      </c>
      <c r="D24" s="427"/>
      <c r="E24" s="427" t="s">
        <v>514</v>
      </c>
      <c r="F24" s="426"/>
      <c r="G24" s="426" t="s">
        <v>515</v>
      </c>
      <c r="H24" s="426"/>
      <c r="I24" s="160"/>
      <c r="J24" s="160"/>
      <c r="K24" s="114"/>
      <c r="L24" s="14"/>
      <c r="M24" s="14"/>
    </row>
  </sheetData>
  <mergeCells count="3">
    <mergeCell ref="A1:J1"/>
    <mergeCell ref="B2:C2"/>
    <mergeCell ref="D2:F2"/>
  </mergeCells>
  <phoneticPr fontId="20" type="noConversion"/>
  <pageMargins left="0.19685039370078741" right="0.19685039370078741" top="0.15748031496062992" bottom="0.15748031496062992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O42"/>
  <sheetViews>
    <sheetView workbookViewId="0">
      <selection activeCell="Q18" sqref="Q18"/>
    </sheetView>
  </sheetViews>
  <sheetFormatPr defaultRowHeight="14.1" customHeight="1"/>
  <cols>
    <col min="1" max="1" width="2.875" customWidth="1"/>
    <col min="2" max="2" width="3.75" style="24" customWidth="1"/>
    <col min="3" max="3" width="12.25" style="205" customWidth="1"/>
    <col min="4" max="4" width="5.375" customWidth="1"/>
    <col min="5" max="5" width="5.5" hidden="1" customWidth="1"/>
    <col min="6" max="6" width="5.75" style="8" hidden="1" customWidth="1"/>
    <col min="7" max="7" width="6.625" style="8" hidden="1" customWidth="1"/>
    <col min="8" max="8" width="3.875" style="157" customWidth="1"/>
    <col min="9" max="9" width="4.25" customWidth="1"/>
    <col min="10" max="10" width="3.875" style="24" customWidth="1"/>
    <col min="11" max="11" width="11.875" style="205" customWidth="1"/>
    <col min="12" max="12" width="5.25" style="24" customWidth="1"/>
    <col min="13" max="13" width="6.625" hidden="1" customWidth="1"/>
    <col min="14" max="14" width="5.875" hidden="1" customWidth="1"/>
    <col min="15" max="15" width="6" hidden="1" customWidth="1"/>
    <col min="16" max="16" width="3.125" style="157" customWidth="1"/>
    <col min="17" max="17" width="4.25" customWidth="1"/>
    <col min="18" max="18" width="3.75" style="24" customWidth="1"/>
    <col min="19" max="19" width="10.375" style="24" customWidth="1"/>
    <col min="20" max="20" width="4.75" customWidth="1"/>
    <col min="21" max="21" width="4.75" hidden="1" customWidth="1"/>
    <col min="22" max="22" width="6" hidden="1" customWidth="1"/>
    <col min="23" max="23" width="5.5" hidden="1" customWidth="1"/>
    <col min="24" max="24" width="3.875" style="157" customWidth="1"/>
    <col min="25" max="25" width="3.875" customWidth="1"/>
    <col min="26" max="26" width="4.25" style="24" customWidth="1"/>
    <col min="27" max="27" width="10.875" style="205" customWidth="1"/>
    <col min="28" max="28" width="3.625" customWidth="1"/>
    <col min="29" max="31" width="6.625" hidden="1" customWidth="1"/>
    <col min="32" max="32" width="3.875" style="157" customWidth="1"/>
    <col min="33" max="33" width="4.25" customWidth="1"/>
    <col min="34" max="34" width="4.5" style="24" customWidth="1"/>
    <col min="35" max="35" width="10" style="205" customWidth="1"/>
    <col min="36" max="36" width="4.625" customWidth="1"/>
    <col min="37" max="39" width="6.625" hidden="1" customWidth="1"/>
    <col min="40" max="40" width="3.875" style="157" customWidth="1"/>
    <col min="41" max="41" width="4.125" customWidth="1"/>
  </cols>
  <sheetData>
    <row r="1" spans="1:41" ht="14.1" customHeight="1">
      <c r="A1" s="13"/>
      <c r="B1" s="200"/>
      <c r="C1" s="200"/>
      <c r="D1" s="495" t="s">
        <v>21</v>
      </c>
      <c r="E1" s="495"/>
      <c r="F1" s="495"/>
      <c r="G1" s="495"/>
      <c r="H1" s="495"/>
      <c r="I1" s="495"/>
      <c r="J1" s="495"/>
      <c r="K1" s="24" t="s">
        <v>669</v>
      </c>
      <c r="L1" s="24" t="s">
        <v>369</v>
      </c>
      <c r="P1"/>
      <c r="X1" s="155"/>
      <c r="Z1" s="200"/>
      <c r="AA1" s="200"/>
      <c r="AB1" s="13"/>
      <c r="AC1" s="13"/>
      <c r="AD1" s="13"/>
      <c r="AE1" s="13"/>
      <c r="AF1" s="155"/>
      <c r="AG1" s="13"/>
      <c r="AH1" s="200"/>
      <c r="AI1" s="200"/>
      <c r="AJ1" s="13"/>
      <c r="AK1" s="13"/>
      <c r="AL1" s="13"/>
      <c r="AM1" s="13"/>
      <c r="AN1" s="155"/>
      <c r="AO1" s="13"/>
    </row>
    <row r="2" spans="1:41" ht="14.1" customHeight="1">
      <c r="A2" s="1" t="s">
        <v>15</v>
      </c>
      <c r="B2" s="201" t="s">
        <v>89</v>
      </c>
      <c r="C2" s="202" t="s">
        <v>90</v>
      </c>
      <c r="D2" s="152">
        <v>243</v>
      </c>
      <c r="E2" s="152"/>
      <c r="F2" s="152"/>
      <c r="G2" s="152"/>
      <c r="H2" s="152"/>
      <c r="I2" s="152"/>
      <c r="J2" s="209"/>
      <c r="K2" s="496" t="s">
        <v>35</v>
      </c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497"/>
      <c r="AK2" s="497"/>
      <c r="AL2" s="497"/>
      <c r="AM2" s="497"/>
      <c r="AN2" s="497"/>
      <c r="AO2" s="497"/>
    </row>
    <row r="3" spans="1:41" s="24" customFormat="1" ht="14.1" customHeight="1">
      <c r="A3" s="500" t="s">
        <v>6</v>
      </c>
      <c r="B3" s="75"/>
      <c r="C3" s="499">
        <v>43528</v>
      </c>
      <c r="D3" s="499"/>
      <c r="E3" s="76"/>
      <c r="F3" s="27"/>
      <c r="G3" s="27"/>
      <c r="H3" s="151"/>
      <c r="I3" s="75" t="s">
        <v>7</v>
      </c>
      <c r="J3" s="75"/>
      <c r="K3" s="499">
        <v>43529</v>
      </c>
      <c r="L3" s="499"/>
      <c r="M3" s="76"/>
      <c r="N3" s="27"/>
      <c r="O3" s="27"/>
      <c r="P3" s="151"/>
      <c r="Q3" s="75" t="s">
        <v>8</v>
      </c>
      <c r="R3" s="75"/>
      <c r="S3" s="499">
        <v>43530</v>
      </c>
      <c r="T3" s="499"/>
      <c r="U3" s="76"/>
      <c r="V3" s="27"/>
      <c r="W3" s="27"/>
      <c r="X3" s="151"/>
      <c r="Y3" s="75" t="s">
        <v>9</v>
      </c>
      <c r="Z3" s="75"/>
      <c r="AA3" s="499">
        <v>43531</v>
      </c>
      <c r="AB3" s="499"/>
      <c r="AC3" s="76"/>
      <c r="AD3" s="27"/>
      <c r="AE3" s="27"/>
      <c r="AF3" s="151"/>
      <c r="AG3" s="75" t="s">
        <v>10</v>
      </c>
      <c r="AH3" s="75"/>
      <c r="AI3" s="499">
        <v>43532</v>
      </c>
      <c r="AJ3" s="499"/>
      <c r="AK3" s="76"/>
      <c r="AL3" s="27"/>
      <c r="AM3" s="27"/>
      <c r="AN3" s="151"/>
      <c r="AO3" s="75" t="s">
        <v>11</v>
      </c>
    </row>
    <row r="4" spans="1:41" s="24" customFormat="1" ht="14.1" customHeight="1">
      <c r="A4" s="500"/>
      <c r="B4" s="26" t="s">
        <v>91</v>
      </c>
      <c r="C4" s="26" t="s">
        <v>92</v>
      </c>
      <c r="D4" s="26" t="s">
        <v>16</v>
      </c>
      <c r="E4" s="26" t="s">
        <v>44</v>
      </c>
      <c r="F4" s="26" t="s">
        <v>45</v>
      </c>
      <c r="G4" s="26" t="s">
        <v>48</v>
      </c>
      <c r="H4" s="149" t="s">
        <v>47</v>
      </c>
      <c r="I4" s="26" t="s">
        <v>124</v>
      </c>
      <c r="J4" s="26" t="s">
        <v>105</v>
      </c>
      <c r="K4" s="26" t="s">
        <v>106</v>
      </c>
      <c r="L4" s="26" t="s">
        <v>110</v>
      </c>
      <c r="M4" s="26" t="s">
        <v>44</v>
      </c>
      <c r="N4" s="26" t="s">
        <v>45</v>
      </c>
      <c r="O4" s="26" t="s">
        <v>48</v>
      </c>
      <c r="P4" s="149" t="s">
        <v>47</v>
      </c>
      <c r="Q4" s="26" t="s">
        <v>124</v>
      </c>
      <c r="R4" s="26" t="s">
        <v>12</v>
      </c>
      <c r="S4" s="26" t="s">
        <v>13</v>
      </c>
      <c r="T4" s="26" t="s">
        <v>16</v>
      </c>
      <c r="U4" s="26" t="s">
        <v>44</v>
      </c>
      <c r="V4" s="26" t="s">
        <v>45</v>
      </c>
      <c r="W4" s="26" t="s">
        <v>48</v>
      </c>
      <c r="X4" s="149" t="s">
        <v>47</v>
      </c>
      <c r="Y4" s="26" t="s">
        <v>124</v>
      </c>
      <c r="Z4" s="26" t="s">
        <v>12</v>
      </c>
      <c r="AA4" s="99" t="s">
        <v>13</v>
      </c>
      <c r="AB4" s="26" t="s">
        <v>16</v>
      </c>
      <c r="AC4" s="26" t="s">
        <v>44</v>
      </c>
      <c r="AD4" s="26" t="s">
        <v>45</v>
      </c>
      <c r="AE4" s="26" t="s">
        <v>48</v>
      </c>
      <c r="AF4" s="149" t="s">
        <v>47</v>
      </c>
      <c r="AG4" s="26" t="s">
        <v>124</v>
      </c>
      <c r="AH4" s="26" t="s">
        <v>91</v>
      </c>
      <c r="AI4" s="99" t="s">
        <v>92</v>
      </c>
      <c r="AJ4" s="26" t="s">
        <v>16</v>
      </c>
      <c r="AK4" s="26" t="s">
        <v>44</v>
      </c>
      <c r="AL4" s="26" t="s">
        <v>45</v>
      </c>
      <c r="AM4" s="26" t="s">
        <v>48</v>
      </c>
      <c r="AN4" s="149" t="s">
        <v>47</v>
      </c>
      <c r="AO4" s="26" t="s">
        <v>124</v>
      </c>
    </row>
    <row r="5" spans="1:41" s="73" customFormat="1" ht="14.1" customHeight="1">
      <c r="A5" s="507" t="s">
        <v>14</v>
      </c>
      <c r="B5" s="37" t="s">
        <v>59</v>
      </c>
      <c r="C5" s="20" t="s">
        <v>60</v>
      </c>
      <c r="D5" s="95">
        <v>110</v>
      </c>
      <c r="E5" s="30">
        <f>D5/20</f>
        <v>5.5</v>
      </c>
      <c r="F5" s="10"/>
      <c r="G5" s="10"/>
      <c r="H5" s="149">
        <f>(D5*$D$2)/1000</f>
        <v>26.73</v>
      </c>
      <c r="I5" s="143"/>
      <c r="J5" s="81" t="s">
        <v>175</v>
      </c>
      <c r="K5" s="6" t="s">
        <v>176</v>
      </c>
      <c r="L5" s="95">
        <v>90</v>
      </c>
      <c r="M5" s="30">
        <f>L5/20</f>
        <v>4.5</v>
      </c>
      <c r="N5" s="10"/>
      <c r="O5" s="10"/>
      <c r="P5" s="149">
        <f>(L5*$D$2)/1000</f>
        <v>21.87</v>
      </c>
      <c r="Q5" s="143"/>
      <c r="R5" s="81" t="s">
        <v>282</v>
      </c>
      <c r="S5" s="6" t="s">
        <v>41</v>
      </c>
      <c r="T5" s="95">
        <v>110</v>
      </c>
      <c r="U5" s="158">
        <f>T5/20</f>
        <v>5.5</v>
      </c>
      <c r="V5" s="10"/>
      <c r="W5" s="10"/>
      <c r="X5" s="149">
        <f>(T5*$D$2)/1000</f>
        <v>26.73</v>
      </c>
      <c r="Y5" s="31"/>
      <c r="Z5" s="81" t="s">
        <v>84</v>
      </c>
      <c r="AA5" s="6" t="s">
        <v>41</v>
      </c>
      <c r="AB5" s="95">
        <v>90</v>
      </c>
      <c r="AC5" s="30">
        <f>AB5/20</f>
        <v>4.5</v>
      </c>
      <c r="AD5" s="10"/>
      <c r="AE5" s="10"/>
      <c r="AF5" s="149">
        <f>(AB5*$D$2)/1000</f>
        <v>21.87</v>
      </c>
      <c r="AG5" s="143"/>
      <c r="AH5" s="81" t="s">
        <v>333</v>
      </c>
      <c r="AI5" s="6" t="s">
        <v>334</v>
      </c>
      <c r="AJ5" s="95">
        <v>90</v>
      </c>
      <c r="AK5" s="30">
        <f>AJ5/20</f>
        <v>4.5</v>
      </c>
      <c r="AL5" s="10"/>
      <c r="AM5" s="10"/>
      <c r="AN5" s="149">
        <f>(AJ5*$D$2)/1000</f>
        <v>21.87</v>
      </c>
      <c r="AO5" s="143"/>
    </row>
    <row r="6" spans="1:41" s="73" customFormat="1" ht="14.1" customHeight="1">
      <c r="A6" s="507"/>
      <c r="B6" s="39" t="s">
        <v>58</v>
      </c>
      <c r="C6" s="115"/>
      <c r="D6" s="116"/>
      <c r="E6" s="30"/>
      <c r="F6" s="30"/>
      <c r="G6" s="78"/>
      <c r="H6" s="21"/>
      <c r="I6" s="31"/>
      <c r="J6" s="33" t="s">
        <v>177</v>
      </c>
      <c r="K6" s="115" t="s">
        <v>178</v>
      </c>
      <c r="L6" s="116">
        <v>30</v>
      </c>
      <c r="M6" s="30">
        <f>L6/20</f>
        <v>1.5</v>
      </c>
      <c r="N6" s="30"/>
      <c r="O6" s="10"/>
      <c r="P6" s="21"/>
      <c r="Q6" s="21"/>
      <c r="R6" s="33" t="s">
        <v>36</v>
      </c>
      <c r="S6" s="115"/>
      <c r="T6" s="116"/>
      <c r="U6" s="30"/>
      <c r="V6" s="30"/>
      <c r="W6" s="10"/>
      <c r="X6" s="149"/>
      <c r="Y6" s="21"/>
      <c r="Z6" s="33" t="s">
        <v>36</v>
      </c>
      <c r="AA6" s="115" t="s">
        <v>85</v>
      </c>
      <c r="AB6" s="116">
        <v>30</v>
      </c>
      <c r="AC6" s="30">
        <f>AB6/20</f>
        <v>1.5</v>
      </c>
      <c r="AD6" s="30"/>
      <c r="AE6" s="10"/>
      <c r="AF6" s="21"/>
      <c r="AG6" s="21"/>
      <c r="AH6" s="33" t="s">
        <v>335</v>
      </c>
      <c r="AI6" s="115" t="s">
        <v>336</v>
      </c>
      <c r="AJ6" s="116">
        <v>20</v>
      </c>
      <c r="AK6" s="30">
        <f>AJ6/20</f>
        <v>1</v>
      </c>
      <c r="AL6" s="30"/>
      <c r="AM6" s="10"/>
      <c r="AN6" s="149"/>
      <c r="AO6" s="21"/>
    </row>
    <row r="7" spans="1:41" s="73" customFormat="1" ht="14.1" customHeight="1">
      <c r="A7" s="507"/>
      <c r="B7" s="40"/>
      <c r="C7" s="20"/>
      <c r="D7" s="230"/>
      <c r="E7" s="10"/>
      <c r="F7" s="10"/>
      <c r="G7" s="10"/>
      <c r="H7" s="31"/>
      <c r="I7" s="31"/>
      <c r="J7" s="33" t="s">
        <v>179</v>
      </c>
      <c r="K7" s="34"/>
      <c r="L7" s="4"/>
      <c r="M7" s="10"/>
      <c r="N7" s="10"/>
      <c r="O7" s="10"/>
      <c r="P7" s="31"/>
      <c r="Q7" s="21"/>
      <c r="R7" s="33" t="s">
        <v>17</v>
      </c>
      <c r="S7" s="34"/>
      <c r="T7" s="4"/>
      <c r="U7" s="10"/>
      <c r="V7" s="10"/>
      <c r="W7" s="10"/>
      <c r="X7" s="149"/>
      <c r="Y7" s="21"/>
      <c r="Z7" s="33" t="s">
        <v>17</v>
      </c>
      <c r="AA7" s="34"/>
      <c r="AB7" s="4"/>
      <c r="AC7" s="10"/>
      <c r="AD7" s="10"/>
      <c r="AE7" s="10"/>
      <c r="AF7" s="31"/>
      <c r="AG7" s="21"/>
      <c r="AH7" s="33" t="s">
        <v>337</v>
      </c>
      <c r="AI7" s="34"/>
      <c r="AJ7" s="4"/>
      <c r="AK7" s="10"/>
      <c r="AL7" s="10"/>
      <c r="AM7" s="10"/>
      <c r="AN7" s="149"/>
      <c r="AO7" s="21"/>
    </row>
    <row r="8" spans="1:41" s="73" customFormat="1" ht="14.1" customHeight="1">
      <c r="A8" s="508" t="s">
        <v>4</v>
      </c>
      <c r="B8" s="383" t="s">
        <v>375</v>
      </c>
      <c r="C8" s="384" t="s">
        <v>376</v>
      </c>
      <c r="D8" s="281">
        <v>75</v>
      </c>
      <c r="E8" s="385"/>
      <c r="F8" s="291">
        <f>D8*0.85/35</f>
        <v>1.8214285714285714</v>
      </c>
      <c r="G8" s="386"/>
      <c r="H8" s="290">
        <f>(D8*$D$2)/1000</f>
        <v>18.225000000000001</v>
      </c>
      <c r="I8" s="284" t="s">
        <v>377</v>
      </c>
      <c r="J8" s="316" t="s">
        <v>642</v>
      </c>
      <c r="K8" s="20" t="s">
        <v>651</v>
      </c>
      <c r="L8" s="434">
        <v>30</v>
      </c>
      <c r="M8" s="87"/>
      <c r="N8" s="30"/>
      <c r="O8" s="314">
        <f>L8/100</f>
        <v>0.3</v>
      </c>
      <c r="P8" s="149">
        <f>(L8*'[1]1101~1103'!$D$2)/1000</f>
        <v>23.4</v>
      </c>
      <c r="Q8" s="31"/>
      <c r="R8" s="65" t="s">
        <v>561</v>
      </c>
      <c r="S8" s="398" t="s">
        <v>372</v>
      </c>
      <c r="T8" s="390">
        <v>10</v>
      </c>
      <c r="U8" s="418"/>
      <c r="V8" s="390">
        <f>T8/35</f>
        <v>0.2857142857142857</v>
      </c>
      <c r="W8" s="404"/>
      <c r="X8" s="387">
        <f>(T8*$D$2)/1000</f>
        <v>2.4300000000000002</v>
      </c>
      <c r="Y8" s="395"/>
      <c r="Z8" s="312" t="s">
        <v>393</v>
      </c>
      <c r="AA8" s="270" t="s">
        <v>397</v>
      </c>
      <c r="AB8" s="260">
        <v>75</v>
      </c>
      <c r="AC8" s="271"/>
      <c r="AD8" s="260">
        <f>AB8/35</f>
        <v>2.1428571428571428</v>
      </c>
      <c r="AE8" s="302"/>
      <c r="AF8" s="262">
        <f>(AB8*$D$2)/1000</f>
        <v>18.225000000000001</v>
      </c>
      <c r="AG8" s="267" t="s">
        <v>135</v>
      </c>
      <c r="AH8" s="203" t="s">
        <v>149</v>
      </c>
      <c r="AI8" s="270" t="s">
        <v>150</v>
      </c>
      <c r="AJ8" s="303">
        <v>100</v>
      </c>
      <c r="AK8" s="304"/>
      <c r="AL8" s="305">
        <f>AJ8*0.65/35</f>
        <v>1.8571428571428572</v>
      </c>
      <c r="AM8" s="306"/>
      <c r="AN8" s="266">
        <f>(AJ8*$D$2)/1000</f>
        <v>24.3</v>
      </c>
      <c r="AO8" s="267" t="s">
        <v>135</v>
      </c>
    </row>
    <row r="9" spans="1:41" s="73" customFormat="1" ht="14.1" customHeight="1">
      <c r="A9" s="508"/>
      <c r="B9" s="198" t="s">
        <v>378</v>
      </c>
      <c r="C9" s="42" t="s">
        <v>379</v>
      </c>
      <c r="D9" s="38">
        <v>1</v>
      </c>
      <c r="E9" s="30"/>
      <c r="F9" s="30"/>
      <c r="G9" s="78"/>
      <c r="H9" s="149">
        <f>(D9*$D$2)/1000</f>
        <v>0.24299999999999999</v>
      </c>
      <c r="I9" s="31"/>
      <c r="J9" s="317" t="s">
        <v>643</v>
      </c>
      <c r="K9" s="270" t="s">
        <v>650</v>
      </c>
      <c r="L9" s="303">
        <v>100</v>
      </c>
      <c r="M9" s="304"/>
      <c r="N9" s="305">
        <f>L9*0.65/35</f>
        <v>1.8571428571428572</v>
      </c>
      <c r="O9" s="306"/>
      <c r="P9" s="266">
        <f>(L9*$D$2)/1000</f>
        <v>24.3</v>
      </c>
      <c r="Q9" s="267" t="s">
        <v>135</v>
      </c>
      <c r="R9" s="55" t="s">
        <v>562</v>
      </c>
      <c r="S9" s="398" t="s">
        <v>131</v>
      </c>
      <c r="T9" s="390">
        <v>10</v>
      </c>
      <c r="U9" s="418"/>
      <c r="V9" s="390">
        <f>T9/55</f>
        <v>0.18181818181818182</v>
      </c>
      <c r="W9" s="404"/>
      <c r="X9" s="387">
        <f>(T9*$D$2)/1000</f>
        <v>2.4300000000000002</v>
      </c>
      <c r="Y9" s="395"/>
      <c r="Z9" s="299" t="s">
        <v>394</v>
      </c>
      <c r="AA9" s="23"/>
      <c r="AB9" s="35"/>
      <c r="AC9" s="30"/>
      <c r="AD9" s="30"/>
      <c r="AE9" s="51"/>
      <c r="AF9" s="149"/>
      <c r="AG9" s="31"/>
      <c r="AH9" s="317" t="s">
        <v>152</v>
      </c>
      <c r="AI9" s="197" t="s">
        <v>153</v>
      </c>
      <c r="AJ9" s="314">
        <v>2.5</v>
      </c>
      <c r="AK9" s="162"/>
      <c r="AL9" s="220"/>
      <c r="AM9" s="164"/>
      <c r="AN9" s="149">
        <f>(AJ9*$D$2)/1000</f>
        <v>0.60750000000000004</v>
      </c>
      <c r="AO9" s="140"/>
    </row>
    <row r="10" spans="1:41" s="73" customFormat="1" ht="14.1" customHeight="1">
      <c r="A10" s="508"/>
      <c r="B10" s="198" t="s">
        <v>380</v>
      </c>
      <c r="C10" s="42" t="s">
        <v>381</v>
      </c>
      <c r="D10" s="38">
        <v>3</v>
      </c>
      <c r="E10" s="30"/>
      <c r="F10" s="30"/>
      <c r="G10" s="78">
        <f>D10/100</f>
        <v>0.03</v>
      </c>
      <c r="H10" s="149">
        <f>(D10*$D$2)/1000</f>
        <v>0.72899999999999998</v>
      </c>
      <c r="I10" s="31"/>
      <c r="J10" s="316" t="s">
        <v>644</v>
      </c>
      <c r="K10" s="23" t="s">
        <v>645</v>
      </c>
      <c r="L10" s="54">
        <v>10</v>
      </c>
      <c r="M10" s="30"/>
      <c r="N10" s="30"/>
      <c r="O10" s="314">
        <f>L10/100</f>
        <v>0.1</v>
      </c>
      <c r="P10" s="149">
        <f>(L10*'[1]1101~1103'!$D$2)/1000</f>
        <v>7.8</v>
      </c>
      <c r="Q10" s="216"/>
      <c r="R10" s="65" t="s">
        <v>54</v>
      </c>
      <c r="S10" s="439" t="s">
        <v>342</v>
      </c>
      <c r="T10" s="440">
        <v>10</v>
      </c>
      <c r="U10" s="441"/>
      <c r="V10" s="418"/>
      <c r="W10" s="405">
        <f>T10/100</f>
        <v>0.1</v>
      </c>
      <c r="X10" s="394">
        <f>(T10*$D$2)/1000</f>
        <v>2.4300000000000002</v>
      </c>
      <c r="Y10" s="395"/>
      <c r="Z10" s="299" t="s">
        <v>395</v>
      </c>
      <c r="AA10" s="23"/>
      <c r="AB10" s="54"/>
      <c r="AC10" s="30"/>
      <c r="AD10" s="30"/>
      <c r="AE10" s="78"/>
      <c r="AF10" s="149"/>
      <c r="AG10" s="31"/>
      <c r="AH10" s="317" t="s">
        <v>154</v>
      </c>
      <c r="AI10" s="197" t="s">
        <v>155</v>
      </c>
      <c r="AJ10" s="314">
        <v>1</v>
      </c>
      <c r="AK10" s="167"/>
      <c r="AL10" s="162"/>
      <c r="AM10" s="164"/>
      <c r="AN10" s="149">
        <f>(AJ10*$D$2)/1000</f>
        <v>0.24299999999999999</v>
      </c>
      <c r="AO10" s="140"/>
    </row>
    <row r="11" spans="1:41" s="73" customFormat="1" ht="14.1" customHeight="1">
      <c r="A11" s="508"/>
      <c r="B11" s="198" t="s">
        <v>382</v>
      </c>
      <c r="C11" s="42" t="s">
        <v>383</v>
      </c>
      <c r="D11" s="38">
        <v>0.5</v>
      </c>
      <c r="E11" s="11"/>
      <c r="F11" s="11"/>
      <c r="G11" s="78">
        <f>D11/100</f>
        <v>5.0000000000000001E-3</v>
      </c>
      <c r="H11" s="149">
        <f>(D11*$D$2)/1000</f>
        <v>0.1215</v>
      </c>
      <c r="I11" s="31"/>
      <c r="J11" s="317" t="s">
        <v>648</v>
      </c>
      <c r="K11" s="23" t="s">
        <v>647</v>
      </c>
      <c r="L11" s="38">
        <v>2</v>
      </c>
      <c r="M11" s="86"/>
      <c r="N11" s="30"/>
      <c r="O11" s="78"/>
      <c r="P11" s="149">
        <f>(L11*'[1]1101~1103'!$D$2)/1000</f>
        <v>1.56</v>
      </c>
      <c r="Q11" s="31"/>
      <c r="R11" s="55" t="s">
        <v>246</v>
      </c>
      <c r="S11" s="435" t="s">
        <v>373</v>
      </c>
      <c r="T11" s="436">
        <v>30</v>
      </c>
      <c r="U11" s="409"/>
      <c r="V11" s="437"/>
      <c r="W11" s="410">
        <f t="shared" ref="W11:W12" si="0">T11/100</f>
        <v>0.3</v>
      </c>
      <c r="X11" s="411">
        <f t="shared" ref="X11:X14" si="1">(T11*$D$2)/1000</f>
        <v>7.29</v>
      </c>
      <c r="Y11" s="438" t="s">
        <v>62</v>
      </c>
      <c r="Z11" s="299" t="s">
        <v>396</v>
      </c>
      <c r="AA11" s="23"/>
      <c r="AB11" s="54"/>
      <c r="AC11" s="30"/>
      <c r="AD11" s="219"/>
      <c r="AE11" s="78"/>
      <c r="AF11" s="149"/>
      <c r="AG11" s="31"/>
      <c r="AH11" s="41"/>
      <c r="AI11" s="197" t="s">
        <v>156</v>
      </c>
      <c r="AJ11" s="314">
        <v>1</v>
      </c>
      <c r="AK11" s="167"/>
      <c r="AL11" s="162"/>
      <c r="AM11" s="164"/>
      <c r="AN11" s="149">
        <f>(AJ11*$D$2)/1000</f>
        <v>0.24299999999999999</v>
      </c>
      <c r="AO11" s="140"/>
    </row>
    <row r="12" spans="1:41" s="73" customFormat="1" ht="14.1" customHeight="1">
      <c r="A12" s="508"/>
      <c r="B12" s="317" t="s">
        <v>384</v>
      </c>
      <c r="C12" s="42" t="s">
        <v>385</v>
      </c>
      <c r="D12" s="38">
        <v>25</v>
      </c>
      <c r="E12" s="40"/>
      <c r="F12" s="40"/>
      <c r="G12" s="78">
        <f>D12/100</f>
        <v>0.25</v>
      </c>
      <c r="H12" s="149">
        <f>(D12*$D$2)/1000</f>
        <v>6.0750000000000002</v>
      </c>
      <c r="I12" s="31"/>
      <c r="J12" s="317" t="s">
        <v>649</v>
      </c>
      <c r="K12" s="20"/>
      <c r="L12" s="38"/>
      <c r="M12" s="40"/>
      <c r="N12" s="30"/>
      <c r="O12" s="78"/>
      <c r="P12" s="31"/>
      <c r="Q12" s="31"/>
      <c r="R12" s="55" t="s">
        <v>57</v>
      </c>
      <c r="S12" s="23" t="s">
        <v>374</v>
      </c>
      <c r="T12" s="54">
        <v>8</v>
      </c>
      <c r="U12" s="40"/>
      <c r="V12" s="40"/>
      <c r="W12" s="53">
        <f t="shared" si="0"/>
        <v>0.08</v>
      </c>
      <c r="X12" s="149">
        <f t="shared" si="1"/>
        <v>1.944</v>
      </c>
      <c r="Y12" s="31"/>
      <c r="Z12" s="299"/>
      <c r="AA12" s="23"/>
      <c r="AB12" s="54"/>
      <c r="AC12" s="30"/>
      <c r="AD12" s="219"/>
      <c r="AE12" s="78"/>
      <c r="AF12" s="149"/>
      <c r="AG12" s="31"/>
      <c r="AH12" s="41"/>
      <c r="AI12" s="197" t="s">
        <v>258</v>
      </c>
      <c r="AJ12" s="314">
        <v>10</v>
      </c>
      <c r="AK12" s="162"/>
      <c r="AL12" s="162"/>
      <c r="AM12" s="164"/>
      <c r="AN12" s="149">
        <f>(AJ12*$D$2)/1000</f>
        <v>2.4300000000000002</v>
      </c>
      <c r="AO12" s="140"/>
    </row>
    <row r="13" spans="1:41" s="73" customFormat="1" ht="14.1" customHeight="1">
      <c r="A13" s="508"/>
      <c r="B13" s="236" t="s">
        <v>386</v>
      </c>
      <c r="C13" s="20"/>
      <c r="D13" s="38"/>
      <c r="E13" s="217"/>
      <c r="F13" s="217"/>
      <c r="G13" s="78"/>
      <c r="H13" s="149"/>
      <c r="I13" s="31"/>
      <c r="J13" s="317"/>
      <c r="K13" s="20"/>
      <c r="L13" s="38"/>
      <c r="M13" s="30"/>
      <c r="N13" s="30"/>
      <c r="O13" s="217"/>
      <c r="P13" s="149"/>
      <c r="Q13" s="31"/>
      <c r="R13" s="55" t="s">
        <v>17</v>
      </c>
      <c r="S13" s="442" t="s">
        <v>564</v>
      </c>
      <c r="T13" s="443">
        <v>8</v>
      </c>
      <c r="U13" s="444">
        <f>T13/60</f>
        <v>0.13333333333333333</v>
      </c>
      <c r="V13" s="445"/>
      <c r="W13" s="422"/>
      <c r="X13" s="394">
        <f t="shared" ref="X13" si="2">(T13*$D$2)/1000</f>
        <v>1.944</v>
      </c>
      <c r="Y13" s="406" t="s">
        <v>135</v>
      </c>
      <c r="Z13" s="193"/>
      <c r="AA13" s="20"/>
      <c r="AB13" s="35"/>
      <c r="AC13" s="30"/>
      <c r="AD13" s="30"/>
      <c r="AE13" s="217"/>
      <c r="AF13" s="149"/>
      <c r="AG13" s="31"/>
      <c r="AH13" s="264"/>
      <c r="AI13" s="23"/>
      <c r="AJ13" s="54"/>
      <c r="AK13" s="158"/>
      <c r="AL13" s="30"/>
      <c r="AM13" s="38"/>
      <c r="AN13" s="149"/>
      <c r="AO13" s="241"/>
    </row>
    <row r="14" spans="1:41" s="73" customFormat="1" ht="14.1" customHeight="1">
      <c r="A14" s="508"/>
      <c r="B14" s="258"/>
      <c r="C14" s="248"/>
      <c r="D14" s="314"/>
      <c r="E14" s="69"/>
      <c r="F14" s="69"/>
      <c r="G14" s="69"/>
      <c r="H14" s="149"/>
      <c r="I14" s="143"/>
      <c r="J14" s="317"/>
      <c r="K14" s="20"/>
      <c r="L14" s="38"/>
      <c r="M14" s="177"/>
      <c r="N14" s="30"/>
      <c r="O14" s="78"/>
      <c r="P14" s="149"/>
      <c r="Q14" s="31"/>
      <c r="R14" s="55"/>
      <c r="S14" s="20" t="s">
        <v>563</v>
      </c>
      <c r="T14" s="38">
        <v>2</v>
      </c>
      <c r="U14" s="44"/>
      <c r="V14" s="44"/>
      <c r="W14" s="78"/>
      <c r="X14" s="149">
        <f t="shared" si="1"/>
        <v>0.48599999999999999</v>
      </c>
      <c r="Y14" s="31"/>
      <c r="Z14" s="39"/>
      <c r="AA14" s="46"/>
      <c r="AB14" s="43"/>
      <c r="AC14" s="44"/>
      <c r="AD14" s="44"/>
      <c r="AE14" s="45"/>
      <c r="AF14" s="149"/>
      <c r="AG14" s="31"/>
      <c r="AH14" s="240"/>
      <c r="AI14" s="83"/>
      <c r="AJ14" s="11"/>
      <c r="AK14" s="40"/>
      <c r="AL14" s="44"/>
      <c r="AM14" s="45"/>
      <c r="AN14" s="149"/>
      <c r="AO14" s="31"/>
    </row>
    <row r="15" spans="1:41" s="73" customFormat="1" ht="14.1" customHeight="1">
      <c r="A15" s="508"/>
      <c r="B15" s="244"/>
      <c r="C15" s="72"/>
      <c r="D15" s="11"/>
      <c r="E15" s="11"/>
      <c r="F15" s="11"/>
      <c r="G15" s="11"/>
      <c r="H15" s="149"/>
      <c r="I15" s="143"/>
      <c r="J15" s="194"/>
      <c r="K15" s="20"/>
      <c r="L15" s="231"/>
      <c r="M15" s="35"/>
      <c r="N15" s="44"/>
      <c r="O15" s="44"/>
      <c r="P15" s="149"/>
      <c r="Q15" s="31"/>
      <c r="R15" s="41"/>
      <c r="S15" s="101"/>
      <c r="T15" s="316"/>
      <c r="U15" s="158"/>
      <c r="V15" s="44"/>
      <c r="W15" s="78"/>
      <c r="X15" s="149"/>
      <c r="Y15" s="31"/>
      <c r="Z15" s="39"/>
      <c r="AA15" s="20"/>
      <c r="AB15" s="35"/>
      <c r="AC15" s="40"/>
      <c r="AD15" s="40"/>
      <c r="AE15" s="36"/>
      <c r="AF15" s="149"/>
      <c r="AG15" s="31"/>
      <c r="AH15" s="96"/>
      <c r="AI15" s="83"/>
      <c r="AJ15" s="11"/>
      <c r="AK15" s="60"/>
      <c r="AL15" s="44"/>
      <c r="AM15" s="45"/>
      <c r="AN15" s="149"/>
      <c r="AO15" s="31"/>
    </row>
    <row r="16" spans="1:41" s="73" customFormat="1" ht="14.1" customHeight="1">
      <c r="A16" s="507" t="s">
        <v>136</v>
      </c>
      <c r="B16" s="316" t="s">
        <v>34</v>
      </c>
      <c r="C16" s="20" t="s">
        <v>674</v>
      </c>
      <c r="D16" s="38">
        <v>40</v>
      </c>
      <c r="E16" s="11"/>
      <c r="F16" s="11"/>
      <c r="G16" s="117">
        <f>D16/100</f>
        <v>0.4</v>
      </c>
      <c r="H16" s="149">
        <v>66</v>
      </c>
      <c r="I16" s="31"/>
      <c r="J16" s="316" t="s">
        <v>591</v>
      </c>
      <c r="K16" s="20" t="s">
        <v>652</v>
      </c>
      <c r="L16" s="54">
        <v>30</v>
      </c>
      <c r="M16" s="30"/>
      <c r="N16" s="30"/>
      <c r="O16" s="117"/>
      <c r="P16" s="149">
        <f t="shared" ref="P16:P17" si="3">(L16*$D$2)/1000</f>
        <v>7.29</v>
      </c>
      <c r="Q16" s="31"/>
      <c r="R16" s="213" t="s">
        <v>388</v>
      </c>
      <c r="S16" s="20" t="s">
        <v>392</v>
      </c>
      <c r="T16" s="38">
        <v>120</v>
      </c>
      <c r="U16" s="271"/>
      <c r="V16" s="260">
        <f>T16*0.51/35</f>
        <v>1.7485714285714287</v>
      </c>
      <c r="W16" s="302"/>
      <c r="X16" s="387">
        <f>(T16*$D$2)/1000</f>
        <v>29.16</v>
      </c>
      <c r="Y16" s="388"/>
      <c r="Z16" s="259" t="s">
        <v>190</v>
      </c>
      <c r="AA16" s="23" t="s">
        <v>302</v>
      </c>
      <c r="AB16" s="288">
        <v>45</v>
      </c>
      <c r="AC16" s="95"/>
      <c r="AD16" s="269"/>
      <c r="AE16" s="52">
        <f>AB16/100</f>
        <v>0.45</v>
      </c>
      <c r="AF16" s="149">
        <f>(AB16*$D$2)/1000</f>
        <v>10.935</v>
      </c>
      <c r="AG16" s="31"/>
      <c r="AH16" s="259" t="s">
        <v>157</v>
      </c>
      <c r="AI16" s="285" t="s">
        <v>158</v>
      </c>
      <c r="AJ16" s="286">
        <v>60</v>
      </c>
      <c r="AK16" s="287"/>
      <c r="AL16" s="287"/>
      <c r="AM16" s="307">
        <f>AJ16/100</f>
        <v>0.6</v>
      </c>
      <c r="AN16" s="308">
        <f>(AJ16*$D$2)/1000</f>
        <v>14.58</v>
      </c>
      <c r="AO16" s="289"/>
    </row>
    <row r="17" spans="1:41" s="73" customFormat="1" ht="14.1" customHeight="1">
      <c r="A17" s="507"/>
      <c r="B17" s="317" t="s">
        <v>18</v>
      </c>
      <c r="C17" s="20" t="s">
        <v>148</v>
      </c>
      <c r="D17" s="38">
        <v>28</v>
      </c>
      <c r="E17" s="30">
        <f>D17/40</f>
        <v>0.7</v>
      </c>
      <c r="F17" s="30"/>
      <c r="G17" s="53"/>
      <c r="H17" s="149">
        <v>46.2</v>
      </c>
      <c r="I17" s="31"/>
      <c r="J17" s="317" t="s">
        <v>592</v>
      </c>
      <c r="K17" s="20" t="s">
        <v>653</v>
      </c>
      <c r="L17" s="38">
        <v>33</v>
      </c>
      <c r="M17" s="30"/>
      <c r="N17" s="30"/>
      <c r="O17" s="117">
        <f>L17/100</f>
        <v>0.33</v>
      </c>
      <c r="P17" s="149">
        <f t="shared" si="3"/>
        <v>8.0190000000000001</v>
      </c>
      <c r="Q17" s="284" t="s">
        <v>624</v>
      </c>
      <c r="R17" s="100" t="s">
        <v>389</v>
      </c>
      <c r="S17" s="20"/>
      <c r="T17" s="38"/>
      <c r="U17" s="30"/>
      <c r="V17" s="30"/>
      <c r="W17" s="294"/>
      <c r="X17" s="149"/>
      <c r="Y17" s="31"/>
      <c r="Z17" s="55" t="s">
        <v>277</v>
      </c>
      <c r="AA17" s="23" t="s">
        <v>303</v>
      </c>
      <c r="AB17" s="117">
        <v>8</v>
      </c>
      <c r="AC17" s="30"/>
      <c r="AD17" s="35"/>
      <c r="AE17" s="52">
        <f>AB17/100</f>
        <v>0.08</v>
      </c>
      <c r="AF17" s="149">
        <f>(AB17*$D$2)/1000</f>
        <v>1.944</v>
      </c>
      <c r="AG17" s="31"/>
      <c r="AH17" s="55" t="s">
        <v>159</v>
      </c>
      <c r="AI17" s="285" t="s">
        <v>160</v>
      </c>
      <c r="AJ17" s="286">
        <v>7</v>
      </c>
      <c r="AK17" s="30">
        <f>AJ17/20</f>
        <v>0.35</v>
      </c>
      <c r="AL17" s="287"/>
      <c r="AM17" s="288"/>
      <c r="AN17" s="308">
        <f>(AJ17*$D$2)/1000</f>
        <v>1.7010000000000001</v>
      </c>
      <c r="AO17" s="289"/>
    </row>
    <row r="18" spans="1:41" s="73" customFormat="1" ht="14.1" customHeight="1">
      <c r="A18" s="507"/>
      <c r="B18" s="317" t="s">
        <v>180</v>
      </c>
      <c r="C18" s="20" t="s">
        <v>387</v>
      </c>
      <c r="D18" s="38">
        <v>5</v>
      </c>
      <c r="E18" s="87"/>
      <c r="F18" s="30"/>
      <c r="G18" s="219">
        <f>D18/100</f>
        <v>0.05</v>
      </c>
      <c r="H18" s="149">
        <f>(D18*$D$2)/1000</f>
        <v>1.2150000000000001</v>
      </c>
      <c r="I18" s="31"/>
      <c r="J18" s="317" t="s">
        <v>654</v>
      </c>
      <c r="K18" s="20" t="s">
        <v>655</v>
      </c>
      <c r="L18" s="38">
        <v>20</v>
      </c>
      <c r="M18" s="11"/>
      <c r="N18" s="11"/>
      <c r="O18" s="117">
        <f>L18/100</f>
        <v>0.2</v>
      </c>
      <c r="P18" s="149">
        <v>66</v>
      </c>
      <c r="Q18" s="31"/>
      <c r="R18" s="100" t="s">
        <v>390</v>
      </c>
      <c r="S18" s="20"/>
      <c r="T18" s="38"/>
      <c r="U18" s="158"/>
      <c r="V18" s="30"/>
      <c r="W18" s="53"/>
      <c r="X18" s="149"/>
      <c r="Y18" s="31"/>
      <c r="Z18" s="55" t="s">
        <v>304</v>
      </c>
      <c r="AA18" s="23" t="s">
        <v>305</v>
      </c>
      <c r="AB18" s="117">
        <v>20</v>
      </c>
      <c r="AC18" s="162"/>
      <c r="AD18" s="35">
        <f>AB18/40</f>
        <v>0.5</v>
      </c>
      <c r="AE18" s="164"/>
      <c r="AF18" s="149">
        <f>(AB18*$D$2)/1000</f>
        <v>4.8600000000000003</v>
      </c>
      <c r="AG18" s="140"/>
      <c r="AH18" s="55" t="s">
        <v>161</v>
      </c>
      <c r="AI18" s="285" t="s">
        <v>162</v>
      </c>
      <c r="AJ18" s="286">
        <v>1</v>
      </c>
      <c r="AK18" s="287"/>
      <c r="AL18" s="309"/>
      <c r="AM18" s="307"/>
      <c r="AN18" s="308">
        <f>(AJ18*$D$2)/1000</f>
        <v>0.24299999999999999</v>
      </c>
      <c r="AO18" s="289"/>
    </row>
    <row r="19" spans="1:41" s="73" customFormat="1" ht="14.1" customHeight="1">
      <c r="A19" s="507"/>
      <c r="B19" s="317" t="s">
        <v>181</v>
      </c>
      <c r="C19" s="20"/>
      <c r="D19" s="38"/>
      <c r="E19" s="87"/>
      <c r="F19" s="30"/>
      <c r="G19" s="219"/>
      <c r="H19" s="149"/>
      <c r="I19" s="31"/>
      <c r="J19" s="317" t="s">
        <v>656</v>
      </c>
      <c r="K19" s="20" t="s">
        <v>657</v>
      </c>
      <c r="L19" s="38">
        <v>15</v>
      </c>
      <c r="M19" s="87"/>
      <c r="N19" s="30"/>
      <c r="O19" s="219">
        <f>L19/100</f>
        <v>0.15</v>
      </c>
      <c r="P19" s="149">
        <f>(L19*$D$2)/1000</f>
        <v>3.645</v>
      </c>
      <c r="Q19" s="31"/>
      <c r="R19" s="100" t="s">
        <v>42</v>
      </c>
      <c r="S19" s="20"/>
      <c r="T19" s="38"/>
      <c r="U19" s="30"/>
      <c r="V19" s="30"/>
      <c r="W19" s="51"/>
      <c r="X19" s="149"/>
      <c r="Y19" s="31"/>
      <c r="Z19" s="55" t="s">
        <v>246</v>
      </c>
      <c r="AA19" s="23" t="s">
        <v>306</v>
      </c>
      <c r="AB19" s="117">
        <v>0.5</v>
      </c>
      <c r="AC19" s="87"/>
      <c r="AD19" s="30"/>
      <c r="AE19" s="51"/>
      <c r="AF19" s="149">
        <f>(AB19*$D$2)/1000</f>
        <v>0.1215</v>
      </c>
      <c r="AG19" s="31"/>
      <c r="AH19" s="55" t="s">
        <v>163</v>
      </c>
      <c r="AI19" s="23" t="s">
        <v>164</v>
      </c>
      <c r="AJ19" s="54">
        <v>1.2</v>
      </c>
      <c r="AK19" s="30"/>
      <c r="AL19" s="277">
        <f>AJ19/10</f>
        <v>0.12</v>
      </c>
      <c r="AM19" s="51"/>
      <c r="AN19" s="308">
        <f>(AJ19*$D$2)/1000</f>
        <v>0.29159999999999997</v>
      </c>
      <c r="AO19" s="31"/>
    </row>
    <row r="20" spans="1:41" s="73" customFormat="1" ht="14.1" customHeight="1">
      <c r="A20" s="507"/>
      <c r="B20" s="81" t="s">
        <v>51</v>
      </c>
      <c r="C20" s="20"/>
      <c r="D20" s="54"/>
      <c r="E20" s="30"/>
      <c r="F20" s="30"/>
      <c r="G20" s="117"/>
      <c r="H20" s="149"/>
      <c r="I20" s="31"/>
      <c r="J20" s="81" t="s">
        <v>658</v>
      </c>
      <c r="K20" s="20"/>
      <c r="L20" s="54"/>
      <c r="M20" s="30"/>
      <c r="N20" s="30"/>
      <c r="O20" s="117"/>
      <c r="P20" s="149"/>
      <c r="Q20" s="31"/>
      <c r="R20" s="100" t="s">
        <v>391</v>
      </c>
      <c r="S20" s="82"/>
      <c r="T20" s="38"/>
      <c r="U20" s="30"/>
      <c r="V20" s="30"/>
      <c r="W20" s="30"/>
      <c r="X20" s="149"/>
      <c r="Y20" s="146"/>
      <c r="Z20" s="188" t="s">
        <v>51</v>
      </c>
      <c r="AA20" s="275"/>
      <c r="AB20" s="54"/>
      <c r="AC20" s="95"/>
      <c r="AD20" s="53"/>
      <c r="AE20" s="51"/>
      <c r="AF20" s="149"/>
      <c r="AG20" s="31"/>
      <c r="AH20" s="55"/>
      <c r="AI20" s="23" t="s">
        <v>182</v>
      </c>
      <c r="AJ20" s="54">
        <v>10</v>
      </c>
      <c r="AK20" s="30"/>
      <c r="AL20" s="30"/>
      <c r="AM20" s="78">
        <f>AJ20/100</f>
        <v>0.1</v>
      </c>
      <c r="AN20" s="149">
        <f>(AJ20*$D$2)/1000</f>
        <v>2.4300000000000002</v>
      </c>
      <c r="AO20" s="31"/>
    </row>
    <row r="21" spans="1:41" s="73" customFormat="1" ht="14.1" customHeight="1">
      <c r="A21" s="507"/>
      <c r="B21" s="237"/>
      <c r="C21" s="38"/>
      <c r="D21" s="38"/>
      <c r="E21" s="217"/>
      <c r="F21" s="30"/>
      <c r="G21" s="38"/>
      <c r="H21" s="149"/>
      <c r="I21" s="31"/>
      <c r="J21" s="237"/>
      <c r="K21" s="38"/>
      <c r="L21" s="38"/>
      <c r="M21" s="217"/>
      <c r="N21" s="30"/>
      <c r="O21" s="38"/>
      <c r="P21" s="149"/>
      <c r="Q21" s="31"/>
      <c r="R21" s="264" t="s">
        <v>139</v>
      </c>
      <c r="S21" s="20"/>
      <c r="T21" s="38"/>
      <c r="U21" s="40"/>
      <c r="V21" s="40"/>
      <c r="W21" s="158"/>
      <c r="X21" s="149"/>
      <c r="Y21" s="31"/>
      <c r="Z21" s="39"/>
      <c r="AA21" s="20"/>
      <c r="AB21" s="35"/>
      <c r="AC21" s="35"/>
      <c r="AD21" s="35"/>
      <c r="AE21" s="30"/>
      <c r="AF21" s="149"/>
      <c r="AG21" s="31"/>
      <c r="AH21" s="268" t="s">
        <v>51</v>
      </c>
      <c r="AI21" s="23"/>
      <c r="AJ21" s="54"/>
      <c r="AK21" s="217"/>
      <c r="AL21" s="30"/>
      <c r="AM21" s="38"/>
      <c r="AN21" s="149"/>
      <c r="AO21" s="31"/>
    </row>
    <row r="22" spans="1:41" s="73" customFormat="1" ht="14.1" customHeight="1">
      <c r="A22" s="507"/>
      <c r="B22" s="29"/>
      <c r="C22" s="72"/>
      <c r="D22" s="11"/>
      <c r="E22" s="11"/>
      <c r="F22" s="11"/>
      <c r="G22" s="61"/>
      <c r="H22" s="149"/>
      <c r="I22" s="143"/>
      <c r="J22" s="242"/>
      <c r="K22" s="20"/>
      <c r="L22" s="38"/>
      <c r="M22" s="45"/>
      <c r="N22" s="30"/>
      <c r="O22" s="38"/>
      <c r="P22" s="149"/>
      <c r="Q22" s="31"/>
      <c r="R22" s="29"/>
      <c r="S22" s="104"/>
      <c r="T22" s="44"/>
      <c r="U22" s="30"/>
      <c r="V22" s="30"/>
      <c r="W22" s="217"/>
      <c r="X22" s="149"/>
      <c r="Y22" s="31"/>
      <c r="Z22" s="39"/>
      <c r="AA22" s="20"/>
      <c r="AB22" s="35"/>
      <c r="AC22" s="69"/>
      <c r="AD22" s="69"/>
      <c r="AE22" s="69"/>
      <c r="AF22" s="149"/>
      <c r="AG22" s="143"/>
      <c r="AH22" s="29"/>
      <c r="AI22" s="72"/>
      <c r="AJ22" s="11"/>
      <c r="AK22" s="40"/>
      <c r="AL22" s="219"/>
      <c r="AM22" s="30"/>
      <c r="AN22" s="149"/>
      <c r="AO22" s="31"/>
    </row>
    <row r="23" spans="1:41" s="73" customFormat="1" ht="14.1" customHeight="1">
      <c r="A23" s="507"/>
      <c r="B23" s="80"/>
      <c r="C23" s="229"/>
      <c r="D23" s="11"/>
      <c r="E23" s="11"/>
      <c r="F23" s="11"/>
      <c r="G23" s="78"/>
      <c r="H23" s="149"/>
      <c r="I23" s="143"/>
      <c r="J23" s="79"/>
      <c r="K23" s="105"/>
      <c r="L23" s="106"/>
      <c r="M23" s="11"/>
      <c r="N23" s="11"/>
      <c r="O23" s="11"/>
      <c r="P23" s="149"/>
      <c r="Q23" s="31"/>
      <c r="R23" s="79"/>
      <c r="S23" s="104"/>
      <c r="T23" s="44"/>
      <c r="U23" s="61"/>
      <c r="V23" s="61"/>
      <c r="W23" s="217"/>
      <c r="X23" s="149"/>
      <c r="Y23" s="31"/>
      <c r="Z23" s="239"/>
      <c r="AA23" s="72"/>
      <c r="AB23" s="11"/>
      <c r="AC23" s="11"/>
      <c r="AD23" s="11"/>
      <c r="AE23" s="11"/>
      <c r="AF23" s="149"/>
      <c r="AG23" s="143"/>
      <c r="AH23" s="79"/>
      <c r="AI23" s="104"/>
      <c r="AJ23" s="44"/>
      <c r="AK23" s="30"/>
      <c r="AL23" s="61"/>
      <c r="AM23" s="61"/>
      <c r="AN23" s="149"/>
      <c r="AO23" s="31"/>
    </row>
    <row r="24" spans="1:41" s="73" customFormat="1" ht="14.1" customHeight="1">
      <c r="A24" s="508" t="s">
        <v>137</v>
      </c>
      <c r="B24" s="81" t="s">
        <v>93</v>
      </c>
      <c r="C24" s="280" t="s">
        <v>83</v>
      </c>
      <c r="D24" s="292">
        <v>100</v>
      </c>
      <c r="E24" s="293"/>
      <c r="F24" s="293"/>
      <c r="G24" s="294">
        <f>D24/100</f>
        <v>1</v>
      </c>
      <c r="H24" s="290">
        <f>(D24*$D$2)/1000</f>
        <v>24.3</v>
      </c>
      <c r="I24" s="284" t="s">
        <v>116</v>
      </c>
      <c r="J24" s="299" t="s">
        <v>165</v>
      </c>
      <c r="K24" s="270" t="s">
        <v>166</v>
      </c>
      <c r="L24" s="300">
        <v>75</v>
      </c>
      <c r="M24" s="271"/>
      <c r="N24" s="301"/>
      <c r="O24" s="302">
        <f>L24/100</f>
        <v>0.75</v>
      </c>
      <c r="P24" s="262">
        <f>(L24*$D$2)/1000</f>
        <v>18.225000000000001</v>
      </c>
      <c r="Q24" s="310" t="s">
        <v>135</v>
      </c>
      <c r="R24" s="81" t="s">
        <v>93</v>
      </c>
      <c r="S24" s="280" t="s">
        <v>83</v>
      </c>
      <c r="T24" s="292">
        <v>70</v>
      </c>
      <c r="U24" s="293"/>
      <c r="V24" s="293"/>
      <c r="W24" s="294">
        <f>T24/100</f>
        <v>0.7</v>
      </c>
      <c r="X24" s="290">
        <f>(T24*$D$2)/1000</f>
        <v>17.010000000000002</v>
      </c>
      <c r="Y24" s="284" t="s">
        <v>62</v>
      </c>
      <c r="Z24" s="81" t="s">
        <v>93</v>
      </c>
      <c r="AA24" s="280" t="s">
        <v>83</v>
      </c>
      <c r="AB24" s="292">
        <v>100</v>
      </c>
      <c r="AC24" s="293"/>
      <c r="AD24" s="293"/>
      <c r="AE24" s="294">
        <f>AB24/100</f>
        <v>1</v>
      </c>
      <c r="AF24" s="290">
        <f>(AB24*$D$2)/1000</f>
        <v>24.3</v>
      </c>
      <c r="AG24" s="284" t="s">
        <v>116</v>
      </c>
      <c r="AH24" s="81" t="s">
        <v>93</v>
      </c>
      <c r="AI24" s="280" t="s">
        <v>83</v>
      </c>
      <c r="AJ24" s="292">
        <v>100</v>
      </c>
      <c r="AK24" s="293"/>
      <c r="AL24" s="293"/>
      <c r="AM24" s="294">
        <f>AJ24/100</f>
        <v>1</v>
      </c>
      <c r="AN24" s="290">
        <f>(AJ24*$D$2)/1000</f>
        <v>24.3</v>
      </c>
      <c r="AO24" s="284" t="s">
        <v>116</v>
      </c>
    </row>
    <row r="25" spans="1:41" s="73" customFormat="1" ht="14.1" customHeight="1">
      <c r="A25" s="508"/>
      <c r="B25" s="81" t="s">
        <v>94</v>
      </c>
      <c r="C25" s="501" t="s">
        <v>52</v>
      </c>
      <c r="D25" s="69"/>
      <c r="E25" s="30"/>
      <c r="F25" s="30"/>
      <c r="G25" s="30"/>
      <c r="H25" s="149"/>
      <c r="I25" s="31"/>
      <c r="J25" s="299" t="s">
        <v>167</v>
      </c>
      <c r="K25" s="504" t="s">
        <v>37</v>
      </c>
      <c r="L25" s="58"/>
      <c r="M25" s="56"/>
      <c r="N25" s="30"/>
      <c r="O25" s="53"/>
      <c r="P25" s="149"/>
      <c r="Q25" s="31"/>
      <c r="R25" s="81" t="s">
        <v>57</v>
      </c>
      <c r="S25" s="501" t="s">
        <v>52</v>
      </c>
      <c r="T25" s="69"/>
      <c r="U25" s="30"/>
      <c r="V25" s="30"/>
      <c r="W25" s="30"/>
      <c r="X25" s="149"/>
      <c r="Y25" s="31"/>
      <c r="Z25" s="81" t="s">
        <v>94</v>
      </c>
      <c r="AA25" s="501" t="s">
        <v>52</v>
      </c>
      <c r="AB25" s="69"/>
      <c r="AC25" s="30"/>
      <c r="AD25" s="30"/>
      <c r="AE25" s="30"/>
      <c r="AF25" s="149"/>
      <c r="AG25" s="31"/>
      <c r="AH25" s="81" t="s">
        <v>94</v>
      </c>
      <c r="AI25" s="501" t="s">
        <v>52</v>
      </c>
      <c r="AJ25" s="69"/>
      <c r="AK25" s="30"/>
      <c r="AL25" s="30"/>
      <c r="AM25" s="30"/>
      <c r="AN25" s="149"/>
      <c r="AO25" s="31"/>
    </row>
    <row r="26" spans="1:41" s="73" customFormat="1" ht="14.1" customHeight="1">
      <c r="A26" s="508"/>
      <c r="B26" s="81" t="s">
        <v>95</v>
      </c>
      <c r="C26" s="502"/>
      <c r="D26" s="11"/>
      <c r="E26" s="61"/>
      <c r="F26" s="61"/>
      <c r="G26" s="61"/>
      <c r="H26" s="149"/>
      <c r="I26" s="31"/>
      <c r="J26" s="299" t="s">
        <v>146</v>
      </c>
      <c r="K26" s="505"/>
      <c r="L26" s="311"/>
      <c r="M26" s="56"/>
      <c r="N26" s="61"/>
      <c r="O26" s="53"/>
      <c r="P26" s="149"/>
      <c r="Q26" s="143"/>
      <c r="R26" s="81" t="s">
        <v>67</v>
      </c>
      <c r="S26" s="502"/>
      <c r="T26" s="11"/>
      <c r="U26" s="61"/>
      <c r="V26" s="61"/>
      <c r="W26" s="61"/>
      <c r="X26" s="149"/>
      <c r="Y26" s="31"/>
      <c r="Z26" s="81" t="s">
        <v>95</v>
      </c>
      <c r="AA26" s="502"/>
      <c r="AB26" s="11"/>
      <c r="AC26" s="61"/>
      <c r="AD26" s="61"/>
      <c r="AE26" s="61"/>
      <c r="AF26" s="149"/>
      <c r="AG26" s="31"/>
      <c r="AH26" s="81" t="s">
        <v>95</v>
      </c>
      <c r="AI26" s="502"/>
      <c r="AJ26" s="11"/>
      <c r="AK26" s="61"/>
      <c r="AL26" s="61"/>
      <c r="AM26" s="61"/>
      <c r="AN26" s="149"/>
      <c r="AO26" s="31"/>
    </row>
    <row r="27" spans="1:41" s="73" customFormat="1" ht="14.1" customHeight="1">
      <c r="A27" s="508"/>
      <c r="B27" s="40" t="s">
        <v>96</v>
      </c>
      <c r="C27" s="503"/>
      <c r="D27" s="35"/>
      <c r="E27" s="30"/>
      <c r="F27" s="30"/>
      <c r="G27" s="78"/>
      <c r="H27" s="149"/>
      <c r="I27" s="31"/>
      <c r="J27" s="39" t="s">
        <v>18</v>
      </c>
      <c r="K27" s="506"/>
      <c r="L27" s="54"/>
      <c r="M27" s="56"/>
      <c r="N27" s="30"/>
      <c r="O27" s="53"/>
      <c r="P27" s="149"/>
      <c r="Q27" s="31"/>
      <c r="R27" s="40" t="s">
        <v>63</v>
      </c>
      <c r="S27" s="503"/>
      <c r="T27" s="38"/>
      <c r="U27" s="30"/>
      <c r="V27" s="30"/>
      <c r="W27" s="78"/>
      <c r="X27" s="149"/>
      <c r="Y27" s="31"/>
      <c r="Z27" s="40" t="s">
        <v>96</v>
      </c>
      <c r="AA27" s="503"/>
      <c r="AB27" s="35"/>
      <c r="AC27" s="30"/>
      <c r="AD27" s="30"/>
      <c r="AE27" s="78"/>
      <c r="AF27" s="149"/>
      <c r="AG27" s="31"/>
      <c r="AH27" s="40" t="s">
        <v>96</v>
      </c>
      <c r="AI27" s="503"/>
      <c r="AJ27" s="35"/>
      <c r="AK27" s="30"/>
      <c r="AL27" s="30"/>
      <c r="AM27" s="78"/>
      <c r="AN27" s="149"/>
      <c r="AO27" s="31"/>
    </row>
    <row r="28" spans="1:41" s="73" customFormat="1" ht="14.1" customHeight="1">
      <c r="A28" s="498" t="s">
        <v>5</v>
      </c>
      <c r="B28" s="196" t="s">
        <v>64</v>
      </c>
      <c r="C28" s="82" t="s">
        <v>111</v>
      </c>
      <c r="D28" s="35">
        <v>40</v>
      </c>
      <c r="E28" s="30"/>
      <c r="F28" s="35"/>
      <c r="G28" s="78">
        <f>D28/100</f>
        <v>0.4</v>
      </c>
      <c r="H28" s="149">
        <f>(D28*$D$2)/1000</f>
        <v>9.7200000000000006</v>
      </c>
      <c r="I28" s="31"/>
      <c r="J28" s="37" t="s">
        <v>253</v>
      </c>
      <c r="K28" s="23" t="s">
        <v>254</v>
      </c>
      <c r="L28" s="54">
        <v>30</v>
      </c>
      <c r="M28" s="52"/>
      <c r="N28" s="52"/>
      <c r="O28" s="53">
        <f>L28/100</f>
        <v>0.3</v>
      </c>
      <c r="P28" s="149">
        <f>(L28*$D$2)/1000</f>
        <v>7.29</v>
      </c>
      <c r="Q28" s="31"/>
      <c r="R28" s="316" t="s">
        <v>398</v>
      </c>
      <c r="S28" s="23" t="s">
        <v>402</v>
      </c>
      <c r="T28" s="54">
        <v>50</v>
      </c>
      <c r="U28" s="52"/>
      <c r="V28" s="52"/>
      <c r="W28" s="53">
        <f>T28/100</f>
        <v>0.5</v>
      </c>
      <c r="X28" s="149">
        <f>(T28*$D$2)/1000</f>
        <v>12.15</v>
      </c>
      <c r="Y28" s="31"/>
      <c r="Z28" s="195" t="s">
        <v>259</v>
      </c>
      <c r="AA28" s="20" t="s">
        <v>80</v>
      </c>
      <c r="AB28" s="95">
        <v>15</v>
      </c>
      <c r="AC28" s="30">
        <f>AB28/20</f>
        <v>0.75</v>
      </c>
      <c r="AD28" s="10"/>
      <c r="AE28" s="10"/>
      <c r="AF28" s="149">
        <f>(AB28*$D$2)/1000</f>
        <v>3.645</v>
      </c>
      <c r="AG28" s="31"/>
      <c r="AH28" s="259" t="s">
        <v>360</v>
      </c>
      <c r="AI28" s="20" t="s">
        <v>361</v>
      </c>
      <c r="AJ28" s="38">
        <v>17</v>
      </c>
      <c r="AK28" s="30"/>
      <c r="AL28" s="38">
        <f>AJ28/55</f>
        <v>0.30909090909090908</v>
      </c>
      <c r="AM28" s="52"/>
      <c r="AN28" s="149">
        <f>(AJ28*$D$2)/1000</f>
        <v>4.1310000000000002</v>
      </c>
      <c r="AO28" s="31"/>
    </row>
    <row r="29" spans="1:41" s="73" customFormat="1" ht="14.1" customHeight="1">
      <c r="A29" s="498"/>
      <c r="B29" s="29" t="s">
        <v>65</v>
      </c>
      <c r="C29" s="20" t="s">
        <v>125</v>
      </c>
      <c r="D29" s="35">
        <v>55</v>
      </c>
      <c r="E29" s="162"/>
      <c r="F29" s="165">
        <f>D29/140</f>
        <v>0.39285714285714285</v>
      </c>
      <c r="G29" s="232"/>
      <c r="H29" s="149">
        <f>(D29*$D$2)/1000</f>
        <v>13.365</v>
      </c>
      <c r="I29" s="140"/>
      <c r="J29" s="39" t="s">
        <v>36</v>
      </c>
      <c r="K29" s="199" t="s">
        <v>194</v>
      </c>
      <c r="L29" s="86">
        <v>19</v>
      </c>
      <c r="M29" s="30"/>
      <c r="N29" s="35">
        <f>L29*0.5/35</f>
        <v>0.27142857142857141</v>
      </c>
      <c r="O29" s="30"/>
      <c r="P29" s="149">
        <f>(L29*$D$2)/1000</f>
        <v>4.617</v>
      </c>
      <c r="Q29" s="31"/>
      <c r="R29" s="317" t="s">
        <v>399</v>
      </c>
      <c r="S29" s="199" t="s">
        <v>401</v>
      </c>
      <c r="T29" s="86">
        <v>20</v>
      </c>
      <c r="U29" s="30"/>
      <c r="V29" s="38"/>
      <c r="W29" s="30"/>
      <c r="X29" s="149">
        <f>(T29*$D$2)/1000</f>
        <v>4.8600000000000003</v>
      </c>
      <c r="Y29" s="31"/>
      <c r="Z29" s="193" t="s">
        <v>260</v>
      </c>
      <c r="AA29" s="20" t="s">
        <v>261</v>
      </c>
      <c r="AB29" s="38">
        <v>5</v>
      </c>
      <c r="AC29" s="30">
        <f>AB29/20</f>
        <v>0.25</v>
      </c>
      <c r="AD29" s="10"/>
      <c r="AE29" s="69"/>
      <c r="AF29" s="149">
        <f>(AB29*$D$2)/1000</f>
        <v>1.2150000000000001</v>
      </c>
      <c r="AG29" s="31"/>
      <c r="AH29" s="55" t="s">
        <v>362</v>
      </c>
      <c r="AI29" s="23" t="s">
        <v>363</v>
      </c>
      <c r="AJ29" s="259">
        <v>2</v>
      </c>
      <c r="AK29" s="162"/>
      <c r="AL29" s="220"/>
      <c r="AM29" s="217">
        <f>AJ29/100</f>
        <v>0.02</v>
      </c>
      <c r="AN29" s="149">
        <f>(AJ29*$D$2)/1000</f>
        <v>0.48599999999999999</v>
      </c>
      <c r="AO29" s="140"/>
    </row>
    <row r="30" spans="1:41" s="73" customFormat="1" ht="14.1" customHeight="1">
      <c r="A30" s="498"/>
      <c r="B30" s="29" t="s">
        <v>79</v>
      </c>
      <c r="C30" s="82" t="s">
        <v>126</v>
      </c>
      <c r="D30" s="35">
        <v>1</v>
      </c>
      <c r="E30" s="167"/>
      <c r="F30" s="165"/>
      <c r="G30" s="232"/>
      <c r="H30" s="149">
        <f>(D30*$D$2)/1000</f>
        <v>0.24299999999999999</v>
      </c>
      <c r="I30" s="161"/>
      <c r="J30" s="39" t="s">
        <v>134</v>
      </c>
      <c r="K30" s="199"/>
      <c r="L30" s="136"/>
      <c r="M30" s="86"/>
      <c r="N30" s="30"/>
      <c r="O30" s="136"/>
      <c r="P30" s="149"/>
      <c r="Q30" s="31"/>
      <c r="R30" s="317" t="s">
        <v>400</v>
      </c>
      <c r="S30" s="199"/>
      <c r="T30" s="86"/>
      <c r="U30" s="30"/>
      <c r="V30" s="38"/>
      <c r="W30" s="30"/>
      <c r="X30" s="149"/>
      <c r="Y30" s="31"/>
      <c r="Z30" s="195" t="s">
        <v>130</v>
      </c>
      <c r="AA30" s="20"/>
      <c r="AB30" s="38"/>
      <c r="AC30" s="69"/>
      <c r="AD30" s="69"/>
      <c r="AE30" s="217"/>
      <c r="AF30" s="31"/>
      <c r="AG30" s="31"/>
      <c r="AH30" s="65" t="s">
        <v>361</v>
      </c>
      <c r="AI30" s="25"/>
      <c r="AJ30" s="54"/>
      <c r="AK30" s="167"/>
      <c r="AL30" s="220"/>
      <c r="AM30" s="164"/>
      <c r="AN30" s="149"/>
      <c r="AO30" s="140"/>
    </row>
    <row r="31" spans="1:41" s="32" customFormat="1" ht="14.1" customHeight="1">
      <c r="A31" s="498"/>
      <c r="B31" s="65" t="s">
        <v>127</v>
      </c>
      <c r="C31" s="66"/>
      <c r="D31" s="67"/>
      <c r="E31" s="168"/>
      <c r="F31" s="165"/>
      <c r="G31" s="164"/>
      <c r="H31" s="149"/>
      <c r="I31" s="31"/>
      <c r="J31" s="39" t="s">
        <v>195</v>
      </c>
      <c r="K31" s="20"/>
      <c r="L31" s="35"/>
      <c r="M31" s="22"/>
      <c r="N31" s="58"/>
      <c r="O31" s="53"/>
      <c r="P31" s="151"/>
      <c r="Q31" s="355"/>
      <c r="R31" s="317" t="s">
        <v>195</v>
      </c>
      <c r="S31" s="20"/>
      <c r="T31" s="38"/>
      <c r="U31" s="22"/>
      <c r="V31" s="58"/>
      <c r="W31" s="53"/>
      <c r="X31" s="149"/>
      <c r="Y31" s="31"/>
      <c r="Z31" s="193" t="s">
        <v>79</v>
      </c>
      <c r="AA31" s="23"/>
      <c r="AB31" s="54"/>
      <c r="AC31" s="68"/>
      <c r="AD31" s="68"/>
      <c r="AE31" s="68"/>
      <c r="AF31" s="31"/>
      <c r="AG31" s="31"/>
      <c r="AH31" s="65" t="s">
        <v>364</v>
      </c>
      <c r="AI31" s="23"/>
      <c r="AJ31" s="54"/>
      <c r="AK31" s="56"/>
      <c r="AL31" s="52"/>
      <c r="AM31" s="78"/>
      <c r="AN31" s="149"/>
      <c r="AO31" s="31"/>
    </row>
    <row r="32" spans="1:41" s="32" customFormat="1" ht="14.1" customHeight="1">
      <c r="A32" s="498"/>
      <c r="B32" s="65" t="s">
        <v>5</v>
      </c>
      <c r="C32" s="66"/>
      <c r="D32" s="67"/>
      <c r="E32" s="71"/>
      <c r="F32" s="71"/>
      <c r="G32" s="53"/>
      <c r="H32" s="31"/>
      <c r="I32" s="31"/>
      <c r="J32" s="39" t="s">
        <v>2</v>
      </c>
      <c r="K32" s="20"/>
      <c r="L32" s="35"/>
      <c r="M32" s="11"/>
      <c r="N32" s="30"/>
      <c r="O32" s="53"/>
      <c r="P32" s="149"/>
      <c r="Q32" s="31"/>
      <c r="R32" s="317" t="s">
        <v>2</v>
      </c>
      <c r="S32" s="20"/>
      <c r="T32" s="38"/>
      <c r="U32" s="11"/>
      <c r="V32" s="30"/>
      <c r="W32" s="53"/>
      <c r="X32" s="149"/>
      <c r="Y32" s="31"/>
      <c r="Z32" s="193" t="s">
        <v>5</v>
      </c>
      <c r="AA32" s="20"/>
      <c r="AB32" s="38"/>
      <c r="AC32" s="54"/>
      <c r="AD32" s="54"/>
      <c r="AE32" s="54"/>
      <c r="AF32" s="181"/>
      <c r="AG32" s="31"/>
      <c r="AH32" s="65" t="s">
        <v>365</v>
      </c>
      <c r="AI32" s="20"/>
      <c r="AJ32" s="38"/>
      <c r="AK32" s="67"/>
      <c r="AL32" s="54"/>
      <c r="AM32" s="38"/>
      <c r="AN32" s="149"/>
      <c r="AO32" s="31"/>
    </row>
    <row r="33" spans="1:41" s="32" customFormat="1" ht="14.1" customHeight="1">
      <c r="A33" s="498"/>
      <c r="B33" s="118"/>
      <c r="C33" s="119"/>
      <c r="D33" s="120"/>
      <c r="E33" s="121"/>
      <c r="F33" s="121"/>
      <c r="G33" s="121"/>
      <c r="H33" s="156"/>
      <c r="I33" s="122"/>
      <c r="J33" s="118"/>
      <c r="K33" s="119"/>
      <c r="L33" s="120"/>
      <c r="M33" s="121"/>
      <c r="N33" s="121"/>
      <c r="O33" s="121"/>
      <c r="P33" s="156"/>
      <c r="Q33" s="135"/>
      <c r="R33" s="118"/>
      <c r="S33" s="119"/>
      <c r="T33" s="120"/>
      <c r="U33" s="121"/>
      <c r="V33" s="121"/>
      <c r="W33" s="121"/>
      <c r="X33" s="156"/>
      <c r="Y33" s="135"/>
      <c r="Z33" s="123"/>
      <c r="AA33" s="119"/>
      <c r="AB33" s="120"/>
      <c r="AC33" s="121"/>
      <c r="AD33" s="121"/>
      <c r="AE33" s="121"/>
      <c r="AF33" s="156"/>
      <c r="AG33" s="122"/>
      <c r="AH33" s="123"/>
      <c r="AI33" s="119"/>
      <c r="AJ33" s="120"/>
      <c r="AK33" s="121"/>
      <c r="AL33" s="121"/>
      <c r="AM33" s="121"/>
      <c r="AN33" s="156"/>
      <c r="AO33" s="122"/>
    </row>
    <row r="34" spans="1:41" s="32" customFormat="1" ht="14.1" customHeight="1">
      <c r="A34" s="498"/>
      <c r="B34" s="123"/>
      <c r="C34" s="347"/>
      <c r="D34" s="348"/>
      <c r="E34" s="121"/>
      <c r="F34" s="121"/>
      <c r="G34" s="121"/>
      <c r="H34" s="150"/>
      <c r="I34" s="122"/>
      <c r="J34" s="123"/>
      <c r="K34" s="347" t="s">
        <v>248</v>
      </c>
      <c r="L34" s="348">
        <v>1</v>
      </c>
      <c r="M34" s="121"/>
      <c r="N34" s="121"/>
      <c r="O34" s="121"/>
      <c r="P34" s="150"/>
      <c r="Q34" s="135"/>
      <c r="R34" s="62"/>
      <c r="S34" s="347"/>
      <c r="T34" s="348"/>
      <c r="U34" s="121"/>
      <c r="V34" s="121"/>
      <c r="W34" s="121"/>
      <c r="X34" s="150"/>
      <c r="Y34" s="135"/>
      <c r="Z34" s="123"/>
      <c r="AA34" s="347" t="s">
        <v>247</v>
      </c>
      <c r="AB34" s="348">
        <v>1</v>
      </c>
      <c r="AC34" s="121"/>
      <c r="AD34" s="121"/>
      <c r="AE34" s="121"/>
      <c r="AF34" s="150"/>
      <c r="AG34" s="135"/>
      <c r="AH34" s="123"/>
      <c r="AI34" s="347"/>
      <c r="AJ34" s="348"/>
      <c r="AK34" s="121"/>
      <c r="AL34" s="121"/>
      <c r="AM34" s="121"/>
      <c r="AN34" s="150"/>
      <c r="AO34" s="122"/>
    </row>
    <row r="35" spans="1:41" s="32" customFormat="1" ht="15" customHeight="1">
      <c r="A35" s="498"/>
      <c r="B35" s="79"/>
      <c r="C35" s="204" t="s">
        <v>97</v>
      </c>
      <c r="D35" s="169"/>
      <c r="E35" s="170"/>
      <c r="F35" s="170"/>
      <c r="G35" s="170"/>
      <c r="H35" s="176"/>
      <c r="I35" s="176" t="s">
        <v>340</v>
      </c>
      <c r="J35" s="79"/>
      <c r="K35" s="204" t="s">
        <v>97</v>
      </c>
      <c r="L35" s="176"/>
      <c r="M35" s="170"/>
      <c r="N35" s="170"/>
      <c r="O35" s="170"/>
      <c r="P35" s="176"/>
      <c r="Q35" s="176" t="s">
        <v>340</v>
      </c>
      <c r="S35" s="204" t="s">
        <v>97</v>
      </c>
      <c r="T35" s="169"/>
      <c r="U35" s="170"/>
      <c r="V35" s="170"/>
      <c r="W35" s="170"/>
      <c r="X35" s="176"/>
      <c r="Y35" s="176" t="s">
        <v>340</v>
      </c>
      <c r="Z35" s="79"/>
      <c r="AA35" s="204" t="s">
        <v>97</v>
      </c>
      <c r="AB35" s="169"/>
      <c r="AC35" s="170"/>
      <c r="AD35" s="170"/>
      <c r="AE35" s="170"/>
      <c r="AF35" s="176"/>
      <c r="AG35" s="176" t="s">
        <v>340</v>
      </c>
      <c r="AH35" s="79"/>
      <c r="AI35" s="204" t="s">
        <v>97</v>
      </c>
      <c r="AJ35" s="169"/>
      <c r="AK35" s="170"/>
      <c r="AL35" s="170"/>
      <c r="AM35" s="170"/>
      <c r="AN35" s="176"/>
      <c r="AO35" s="176" t="s">
        <v>340</v>
      </c>
    </row>
    <row r="36" spans="1:41" s="341" customFormat="1" ht="15" customHeight="1">
      <c r="A36" s="489"/>
      <c r="B36" s="492" t="s">
        <v>239</v>
      </c>
      <c r="C36" s="172" t="s">
        <v>240</v>
      </c>
      <c r="D36" s="337"/>
      <c r="E36" s="338"/>
      <c r="F36" s="338"/>
      <c r="G36" s="338"/>
      <c r="H36" s="222"/>
      <c r="I36" s="340">
        <f>SUM(E5:E34)</f>
        <v>6.2</v>
      </c>
      <c r="J36" s="492" t="s">
        <v>239</v>
      </c>
      <c r="K36" s="172" t="s">
        <v>240</v>
      </c>
      <c r="L36" s="337"/>
      <c r="M36" s="338"/>
      <c r="N36" s="338"/>
      <c r="O36" s="338"/>
      <c r="P36" s="222"/>
      <c r="Q36" s="340">
        <f>SUM(M5:M34)</f>
        <v>6</v>
      </c>
      <c r="R36" s="492" t="s">
        <v>239</v>
      </c>
      <c r="S36" s="172" t="s">
        <v>240</v>
      </c>
      <c r="T36" s="337"/>
      <c r="U36" s="338"/>
      <c r="V36" s="338"/>
      <c r="W36" s="338"/>
      <c r="X36" s="222"/>
      <c r="Y36" s="340">
        <f>SUM(U5:U34)</f>
        <v>5.6333333333333337</v>
      </c>
      <c r="Z36" s="492" t="s">
        <v>239</v>
      </c>
      <c r="AA36" s="172" t="s">
        <v>240</v>
      </c>
      <c r="AB36" s="337"/>
      <c r="AC36" s="338"/>
      <c r="AD36" s="338"/>
      <c r="AE36" s="338"/>
      <c r="AF36" s="222"/>
      <c r="AG36" s="340">
        <f>SUM(AC5:AC34)</f>
        <v>7</v>
      </c>
      <c r="AH36" s="492" t="s">
        <v>239</v>
      </c>
      <c r="AI36" s="172" t="s">
        <v>240</v>
      </c>
      <c r="AJ36" s="337"/>
      <c r="AK36" s="338"/>
      <c r="AL36" s="338"/>
      <c r="AM36" s="338"/>
      <c r="AN36" s="222"/>
      <c r="AO36" s="340">
        <f>SUM(AK5:AK34)</f>
        <v>5.85</v>
      </c>
    </row>
    <row r="37" spans="1:41" s="342" customFormat="1" ht="12.75" customHeight="1">
      <c r="A37" s="490"/>
      <c r="B37" s="493"/>
      <c r="C37" s="173" t="s">
        <v>241</v>
      </c>
      <c r="D37" s="340"/>
      <c r="E37" s="338"/>
      <c r="F37" s="338"/>
      <c r="G37" s="338"/>
      <c r="H37" s="225"/>
      <c r="I37" s="340">
        <f>SUM(F5:F35)</f>
        <v>2.2142857142857144</v>
      </c>
      <c r="J37" s="493"/>
      <c r="K37" s="173" t="s">
        <v>241</v>
      </c>
      <c r="L37" s="340"/>
      <c r="M37" s="338"/>
      <c r="N37" s="338"/>
      <c r="O37" s="338"/>
      <c r="P37" s="225"/>
      <c r="Q37" s="340">
        <f>SUM(N5:N35)</f>
        <v>2.1285714285714286</v>
      </c>
      <c r="R37" s="493"/>
      <c r="S37" s="173" t="s">
        <v>241</v>
      </c>
      <c r="T37" s="340"/>
      <c r="U37" s="338"/>
      <c r="V37" s="338"/>
      <c r="W37" s="338"/>
      <c r="X37" s="225"/>
      <c r="Y37" s="340">
        <f>SUM(V5:V35)</f>
        <v>2.2161038961038964</v>
      </c>
      <c r="Z37" s="493"/>
      <c r="AA37" s="173" t="s">
        <v>241</v>
      </c>
      <c r="AB37" s="340"/>
      <c r="AC37" s="338"/>
      <c r="AD37" s="338"/>
      <c r="AE37" s="338"/>
      <c r="AF37" s="225"/>
      <c r="AG37" s="340">
        <f>SUM(AD5:AD35)</f>
        <v>2.6428571428571428</v>
      </c>
      <c r="AH37" s="493"/>
      <c r="AI37" s="173" t="s">
        <v>241</v>
      </c>
      <c r="AJ37" s="340"/>
      <c r="AK37" s="338"/>
      <c r="AL37" s="338"/>
      <c r="AM37" s="338"/>
      <c r="AN37" s="225"/>
      <c r="AO37" s="340">
        <f>SUM(AL5:AL35)</f>
        <v>2.2862337662337664</v>
      </c>
    </row>
    <row r="38" spans="1:41" s="342" customFormat="1" ht="16.5" customHeight="1">
      <c r="A38" s="490"/>
      <c r="B38" s="493"/>
      <c r="C38" s="174" t="s">
        <v>242</v>
      </c>
      <c r="D38" s="343"/>
      <c r="E38" s="337"/>
      <c r="F38" s="337"/>
      <c r="G38" s="337"/>
      <c r="H38" s="226"/>
      <c r="I38" s="340">
        <f>SUM(G7:G32)</f>
        <v>2.1350000000000002</v>
      </c>
      <c r="J38" s="493"/>
      <c r="K38" s="174" t="s">
        <v>242</v>
      </c>
      <c r="L38" s="343"/>
      <c r="M38" s="337"/>
      <c r="N38" s="337"/>
      <c r="O38" s="337"/>
      <c r="P38" s="226"/>
      <c r="Q38" s="340">
        <f>SUM(O7:O32)</f>
        <v>2.13</v>
      </c>
      <c r="R38" s="493"/>
      <c r="S38" s="174" t="s">
        <v>242</v>
      </c>
      <c r="T38" s="343"/>
      <c r="U38" s="337"/>
      <c r="V38" s="337"/>
      <c r="W38" s="337"/>
      <c r="X38" s="226"/>
      <c r="Y38" s="340">
        <f>SUM(W7:W32)</f>
        <v>1.68</v>
      </c>
      <c r="Z38" s="493"/>
      <c r="AA38" s="174" t="s">
        <v>242</v>
      </c>
      <c r="AB38" s="343"/>
      <c r="AC38" s="337"/>
      <c r="AD38" s="337"/>
      <c r="AE38" s="337"/>
      <c r="AF38" s="226"/>
      <c r="AG38" s="340">
        <f>SUM(AE6:AE32)</f>
        <v>1.53</v>
      </c>
      <c r="AH38" s="493"/>
      <c r="AI38" s="174" t="s">
        <v>242</v>
      </c>
      <c r="AJ38" s="343"/>
      <c r="AK38" s="337"/>
      <c r="AL38" s="337"/>
      <c r="AM38" s="337"/>
      <c r="AN38" s="226"/>
      <c r="AO38" s="340">
        <f>SUM(AM7:AM32)</f>
        <v>1.72</v>
      </c>
    </row>
    <row r="39" spans="1:41" s="341" customFormat="1" ht="13.5" customHeight="1">
      <c r="A39" s="490"/>
      <c r="B39" s="493"/>
      <c r="C39" s="174" t="s">
        <v>243</v>
      </c>
      <c r="D39" s="343"/>
      <c r="E39" s="340"/>
      <c r="F39" s="340"/>
      <c r="G39" s="340"/>
      <c r="H39" s="226"/>
      <c r="I39" s="340">
        <f>D34</f>
        <v>0</v>
      </c>
      <c r="J39" s="493"/>
      <c r="K39" s="174" t="s">
        <v>243</v>
      </c>
      <c r="L39" s="343"/>
      <c r="M39" s="340"/>
      <c r="N39" s="340"/>
      <c r="O39" s="340"/>
      <c r="P39" s="226"/>
      <c r="Q39" s="340">
        <f>L34</f>
        <v>1</v>
      </c>
      <c r="R39" s="493"/>
      <c r="S39" s="174" t="s">
        <v>243</v>
      </c>
      <c r="T39" s="343"/>
      <c r="U39" s="340"/>
      <c r="V39" s="340"/>
      <c r="W39" s="340"/>
      <c r="X39" s="226"/>
      <c r="Y39" s="340">
        <f>T34</f>
        <v>0</v>
      </c>
      <c r="Z39" s="493"/>
      <c r="AA39" s="174" t="s">
        <v>243</v>
      </c>
      <c r="AB39" s="343"/>
      <c r="AC39" s="340"/>
      <c r="AD39" s="340"/>
      <c r="AE39" s="340"/>
      <c r="AF39" s="226"/>
      <c r="AG39" s="340">
        <f>AB34</f>
        <v>1</v>
      </c>
      <c r="AH39" s="493"/>
      <c r="AI39" s="174" t="s">
        <v>243</v>
      </c>
      <c r="AJ39" s="343"/>
      <c r="AK39" s="340"/>
      <c r="AL39" s="340"/>
      <c r="AM39" s="340"/>
      <c r="AN39" s="226"/>
      <c r="AO39" s="340">
        <f>AJ34</f>
        <v>0</v>
      </c>
    </row>
    <row r="40" spans="1:41" s="341" customFormat="1" ht="13.5" customHeight="1">
      <c r="A40" s="490"/>
      <c r="B40" s="493"/>
      <c r="C40" s="175" t="s">
        <v>244</v>
      </c>
      <c r="D40" s="343"/>
      <c r="E40" s="343"/>
      <c r="F40" s="343"/>
      <c r="G40" s="343"/>
      <c r="H40" s="226"/>
      <c r="I40" s="340">
        <v>2.5</v>
      </c>
      <c r="J40" s="493"/>
      <c r="K40" s="175" t="s">
        <v>244</v>
      </c>
      <c r="L40" s="343"/>
      <c r="M40" s="343"/>
      <c r="N40" s="343"/>
      <c r="O40" s="343"/>
      <c r="P40" s="226"/>
      <c r="Q40" s="340">
        <v>2.5</v>
      </c>
      <c r="R40" s="493"/>
      <c r="S40" s="175" t="s">
        <v>244</v>
      </c>
      <c r="T40" s="343"/>
      <c r="U40" s="343"/>
      <c r="V40" s="343"/>
      <c r="W40" s="343"/>
      <c r="X40" s="226"/>
      <c r="Y40" s="340">
        <v>2.5</v>
      </c>
      <c r="Z40" s="493"/>
      <c r="AA40" s="175" t="s">
        <v>244</v>
      </c>
      <c r="AB40" s="343"/>
      <c r="AC40" s="343"/>
      <c r="AD40" s="343"/>
      <c r="AE40" s="343"/>
      <c r="AF40" s="226"/>
      <c r="AG40" s="340">
        <v>2.4</v>
      </c>
      <c r="AH40" s="493"/>
      <c r="AI40" s="175" t="s">
        <v>244</v>
      </c>
      <c r="AJ40" s="343"/>
      <c r="AK40" s="343"/>
      <c r="AL40" s="343"/>
      <c r="AM40" s="343"/>
      <c r="AN40" s="226"/>
      <c r="AO40" s="340">
        <v>2.5</v>
      </c>
    </row>
    <row r="41" spans="1:41" s="341" customFormat="1" ht="16.5" customHeight="1">
      <c r="A41" s="491"/>
      <c r="B41" s="494"/>
      <c r="C41" s="174" t="s">
        <v>245</v>
      </c>
      <c r="D41" s="343"/>
      <c r="E41" s="343"/>
      <c r="F41" s="343"/>
      <c r="G41" s="343"/>
      <c r="H41" s="344"/>
      <c r="I41" s="344">
        <f>(I36*70)+(I37*75)+(I38*25)+(I39*60)+(I40*45)</f>
        <v>765.94642857142856</v>
      </c>
      <c r="J41" s="494"/>
      <c r="K41" s="174" t="s">
        <v>245</v>
      </c>
      <c r="L41" s="343"/>
      <c r="M41" s="343"/>
      <c r="N41" s="343"/>
      <c r="O41" s="343"/>
      <c r="P41" s="339"/>
      <c r="Q41" s="344">
        <f>(Q36*70)+(Q37*75)+(Q38*25)+(Q39*60)+(Q40*45)</f>
        <v>805.39285714285711</v>
      </c>
      <c r="R41" s="494"/>
      <c r="S41" s="174" t="s">
        <v>245</v>
      </c>
      <c r="T41" s="343"/>
      <c r="U41" s="343"/>
      <c r="V41" s="343"/>
      <c r="W41" s="343"/>
      <c r="X41" s="344"/>
      <c r="Y41" s="344">
        <f>(Y36*70)+(Y37*75)+(Y38*25)+(Y39*60)+(Y40*45)</f>
        <v>715.04112554112567</v>
      </c>
      <c r="Z41" s="494"/>
      <c r="AA41" s="174" t="s">
        <v>245</v>
      </c>
      <c r="AB41" s="343"/>
      <c r="AC41" s="343"/>
      <c r="AD41" s="343"/>
      <c r="AE41" s="343"/>
      <c r="AF41" s="344"/>
      <c r="AG41" s="344">
        <f>(AG36*70)+(AG37*75)+(AG38*25)+(AG39*60)+(AG40*45)</f>
        <v>894.46428571428578</v>
      </c>
      <c r="AH41" s="494"/>
      <c r="AI41" s="174" t="s">
        <v>245</v>
      </c>
      <c r="AJ41" s="343"/>
      <c r="AK41" s="343"/>
      <c r="AL41" s="343"/>
      <c r="AM41" s="343"/>
      <c r="AN41" s="344"/>
      <c r="AO41" s="344">
        <f>(AO36*70)+(AO37*75)+(AO38*25)+(AO39*60)+(AO40*45)</f>
        <v>736.46753246753246</v>
      </c>
    </row>
    <row r="42" spans="1:41" s="429" customFormat="1" ht="14.1" customHeight="1">
      <c r="C42" s="430" t="s">
        <v>636</v>
      </c>
      <c r="F42" s="431"/>
      <c r="G42" s="431"/>
      <c r="H42" s="432"/>
      <c r="K42" s="428" t="s">
        <v>632</v>
      </c>
      <c r="P42" s="432"/>
      <c r="S42" s="427" t="s">
        <v>633</v>
      </c>
      <c r="X42" s="432"/>
      <c r="AA42" s="430" t="s">
        <v>637</v>
      </c>
      <c r="AF42" s="432"/>
      <c r="AI42" s="430"/>
      <c r="AN42" s="432"/>
    </row>
  </sheetData>
  <mergeCells count="24">
    <mergeCell ref="C3:D3"/>
    <mergeCell ref="AA3:AB3"/>
    <mergeCell ref="AI3:AJ3"/>
    <mergeCell ref="AI25:AI27"/>
    <mergeCell ref="A5:A7"/>
    <mergeCell ref="A8:A15"/>
    <mergeCell ref="A16:A23"/>
    <mergeCell ref="A24:A27"/>
    <mergeCell ref="A36:A41"/>
    <mergeCell ref="B36:B41"/>
    <mergeCell ref="J36:J41"/>
    <mergeCell ref="R36:R41"/>
    <mergeCell ref="D1:J1"/>
    <mergeCell ref="K2:AO2"/>
    <mergeCell ref="A28:A35"/>
    <mergeCell ref="K3:L3"/>
    <mergeCell ref="S3:T3"/>
    <mergeCell ref="A3:A4"/>
    <mergeCell ref="Z36:Z41"/>
    <mergeCell ref="AH36:AH41"/>
    <mergeCell ref="C25:C27"/>
    <mergeCell ref="K25:K27"/>
    <mergeCell ref="S25:S27"/>
    <mergeCell ref="AA25:AA27"/>
  </mergeCells>
  <phoneticPr fontId="20" type="noConversion"/>
  <pageMargins left="0.39370078740157483" right="0.19685039370078741" top="0.19685039370078741" bottom="0.19685039370078741" header="0.39370078740157483" footer="0.3937007874015748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opLeftCell="A4" zoomScaleNormal="100" workbookViewId="0">
      <selection activeCell="H15" sqref="H15"/>
    </sheetView>
  </sheetViews>
  <sheetFormatPr defaultRowHeight="14.1" customHeight="1"/>
  <cols>
    <col min="1" max="1" width="2.875" customWidth="1"/>
    <col min="2" max="2" width="3.75" style="24" customWidth="1"/>
    <col min="3" max="3" width="11.625" style="24" customWidth="1"/>
    <col min="4" max="4" width="5" customWidth="1"/>
    <col min="5" max="5" width="5.5" hidden="1" customWidth="1"/>
    <col min="6" max="6" width="5.75" hidden="1" customWidth="1"/>
    <col min="7" max="7" width="5.5" hidden="1" customWidth="1"/>
    <col min="8" max="8" width="3.5" style="157" customWidth="1"/>
    <col min="9" max="9" width="4.375" customWidth="1"/>
    <col min="10" max="10" width="3.75" style="24" customWidth="1"/>
    <col min="11" max="11" width="10.875" style="24" customWidth="1"/>
    <col min="12" max="12" width="3.875" style="24" customWidth="1"/>
    <col min="13" max="13" width="6.625" hidden="1" customWidth="1"/>
    <col min="14" max="14" width="5.875" hidden="1" customWidth="1"/>
    <col min="15" max="15" width="5" hidden="1" customWidth="1"/>
    <col min="16" max="16" width="4.125" style="157" customWidth="1"/>
    <col min="17" max="17" width="3.875" customWidth="1"/>
    <col min="18" max="18" width="4" style="24" customWidth="1"/>
    <col min="19" max="19" width="10.125" style="24" customWidth="1"/>
    <col min="20" max="20" width="4.375" customWidth="1"/>
    <col min="21" max="21" width="4.75" hidden="1" customWidth="1"/>
    <col min="22" max="22" width="6" hidden="1" customWidth="1"/>
    <col min="23" max="23" width="5.5" hidden="1" customWidth="1"/>
    <col min="24" max="24" width="3.5" style="157" customWidth="1"/>
    <col min="25" max="25" width="4" customWidth="1"/>
    <col min="26" max="26" width="3.25" style="24" customWidth="1"/>
    <col min="27" max="27" width="10.5" style="24" customWidth="1"/>
    <col min="28" max="28" width="3.625" style="2" customWidth="1"/>
    <col min="29" max="31" width="6.625" style="2" hidden="1" customWidth="1"/>
    <col min="32" max="32" width="3.625" style="157" customWidth="1"/>
    <col min="33" max="33" width="4.375" customWidth="1"/>
    <col min="34" max="34" width="4.125" style="24" customWidth="1"/>
    <col min="35" max="35" width="10.375" style="215" customWidth="1"/>
    <col min="36" max="36" width="4.875" customWidth="1"/>
    <col min="37" max="38" width="6.625" hidden="1" customWidth="1"/>
    <col min="39" max="39" width="6.625" style="2" hidden="1" customWidth="1"/>
    <col min="40" max="40" width="3.875" style="157" customWidth="1"/>
    <col min="41" max="41" width="4.75" customWidth="1"/>
  </cols>
  <sheetData>
    <row r="1" spans="1:41" ht="14.1" customHeight="1">
      <c r="A1" s="13"/>
      <c r="B1" s="200"/>
      <c r="C1" s="200"/>
      <c r="D1" s="495" t="s">
        <v>21</v>
      </c>
      <c r="E1" s="495"/>
      <c r="F1" s="495"/>
      <c r="G1" s="495"/>
      <c r="H1" s="495"/>
      <c r="I1" s="495"/>
      <c r="J1" s="495"/>
      <c r="K1" s="24" t="s">
        <v>670</v>
      </c>
      <c r="L1" s="24" t="s">
        <v>370</v>
      </c>
      <c r="P1"/>
      <c r="X1" s="155"/>
      <c r="Z1" s="200"/>
      <c r="AA1" s="200"/>
      <c r="AB1" s="13"/>
      <c r="AC1" s="13"/>
      <c r="AD1" s="13"/>
      <c r="AE1" s="13"/>
      <c r="AF1" s="155"/>
      <c r="AG1" s="13"/>
      <c r="AH1" s="200"/>
      <c r="AI1" s="200"/>
      <c r="AJ1" s="13"/>
      <c r="AK1" s="13"/>
      <c r="AL1" s="13"/>
      <c r="AM1" s="13"/>
      <c r="AN1" s="155"/>
      <c r="AO1" s="13"/>
    </row>
    <row r="2" spans="1:41" ht="14.1" customHeight="1">
      <c r="A2" s="1" t="s">
        <v>19</v>
      </c>
      <c r="B2" s="201" t="s">
        <v>103</v>
      </c>
      <c r="C2" s="201" t="s">
        <v>104</v>
      </c>
      <c r="D2" s="154">
        <v>243</v>
      </c>
      <c r="E2" s="154"/>
      <c r="F2" s="154"/>
      <c r="G2" s="154"/>
      <c r="H2" s="154"/>
      <c r="I2" s="154"/>
      <c r="J2" s="209"/>
      <c r="K2" s="496" t="s">
        <v>35</v>
      </c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497"/>
      <c r="AK2" s="497"/>
      <c r="AL2" s="497"/>
      <c r="AM2" s="497"/>
      <c r="AN2" s="497"/>
      <c r="AO2" s="497"/>
    </row>
    <row r="3" spans="1:41" s="24" customFormat="1" ht="14.1" customHeight="1">
      <c r="A3" s="500" t="s">
        <v>25</v>
      </c>
      <c r="B3" s="75"/>
      <c r="C3" s="499">
        <v>43535</v>
      </c>
      <c r="D3" s="499"/>
      <c r="E3" s="76"/>
      <c r="F3" s="76"/>
      <c r="G3" s="76"/>
      <c r="H3" s="151"/>
      <c r="I3" s="75" t="s">
        <v>26</v>
      </c>
      <c r="J3" s="75"/>
      <c r="K3" s="499">
        <v>43536</v>
      </c>
      <c r="L3" s="499"/>
      <c r="M3" s="76"/>
      <c r="N3" s="76"/>
      <c r="O3" s="76"/>
      <c r="P3" s="151"/>
      <c r="Q3" s="75" t="s">
        <v>27</v>
      </c>
      <c r="R3" s="75"/>
      <c r="S3" s="499">
        <v>43537</v>
      </c>
      <c r="T3" s="499"/>
      <c r="U3" s="76"/>
      <c r="V3" s="76"/>
      <c r="W3" s="76"/>
      <c r="X3" s="151"/>
      <c r="Y3" s="75" t="s">
        <v>28</v>
      </c>
      <c r="Z3" s="75"/>
      <c r="AA3" s="499">
        <v>43538</v>
      </c>
      <c r="AB3" s="499"/>
      <c r="AC3" s="76"/>
      <c r="AD3" s="76"/>
      <c r="AE3" s="76"/>
      <c r="AF3" s="151"/>
      <c r="AG3" s="75" t="s">
        <v>29</v>
      </c>
      <c r="AH3" s="75"/>
      <c r="AI3" s="499">
        <v>43539</v>
      </c>
      <c r="AJ3" s="499"/>
      <c r="AK3" s="76"/>
      <c r="AL3" s="76"/>
      <c r="AM3" s="76"/>
      <c r="AN3" s="151"/>
      <c r="AO3" s="75" t="s">
        <v>30</v>
      </c>
    </row>
    <row r="4" spans="1:41" s="24" customFormat="1" ht="14.1" customHeight="1">
      <c r="A4" s="500"/>
      <c r="B4" s="75" t="s">
        <v>105</v>
      </c>
      <c r="C4" s="75" t="s">
        <v>106</v>
      </c>
      <c r="D4" s="75" t="s">
        <v>31</v>
      </c>
      <c r="E4" s="93" t="s">
        <v>44</v>
      </c>
      <c r="F4" s="75" t="s">
        <v>46</v>
      </c>
      <c r="G4" s="75" t="s">
        <v>49</v>
      </c>
      <c r="H4" s="149" t="s">
        <v>43</v>
      </c>
      <c r="I4" s="94" t="s">
        <v>124</v>
      </c>
      <c r="J4" s="75" t="s">
        <v>12</v>
      </c>
      <c r="K4" s="75" t="s">
        <v>13</v>
      </c>
      <c r="L4" s="75" t="s">
        <v>16</v>
      </c>
      <c r="M4" s="75" t="s">
        <v>44</v>
      </c>
      <c r="N4" s="75" t="s">
        <v>46</v>
      </c>
      <c r="O4" s="75" t="s">
        <v>49</v>
      </c>
      <c r="P4" s="149" t="s">
        <v>43</v>
      </c>
      <c r="Q4" s="94" t="s">
        <v>124</v>
      </c>
      <c r="R4" s="75" t="s">
        <v>12</v>
      </c>
      <c r="S4" s="75" t="s">
        <v>13</v>
      </c>
      <c r="T4" s="75" t="s">
        <v>31</v>
      </c>
      <c r="U4" s="93" t="s">
        <v>44</v>
      </c>
      <c r="V4" s="93" t="s">
        <v>46</v>
      </c>
      <c r="W4" s="93" t="s">
        <v>49</v>
      </c>
      <c r="X4" s="149" t="s">
        <v>43</v>
      </c>
      <c r="Y4" s="94" t="s">
        <v>124</v>
      </c>
      <c r="Z4" s="75" t="s">
        <v>12</v>
      </c>
      <c r="AA4" s="3"/>
      <c r="AB4" s="26" t="s">
        <v>31</v>
      </c>
      <c r="AC4" s="75" t="s">
        <v>44</v>
      </c>
      <c r="AD4" s="75" t="s">
        <v>46</v>
      </c>
      <c r="AE4" s="75" t="s">
        <v>49</v>
      </c>
      <c r="AF4" s="149" t="s">
        <v>43</v>
      </c>
      <c r="AG4" s="94" t="s">
        <v>124</v>
      </c>
      <c r="AH4" s="26" t="s">
        <v>12</v>
      </c>
      <c r="AI4" s="3"/>
      <c r="AJ4" s="26" t="s">
        <v>31</v>
      </c>
      <c r="AK4" s="93" t="s">
        <v>44</v>
      </c>
      <c r="AL4" s="93" t="s">
        <v>46</v>
      </c>
      <c r="AM4" s="93" t="s">
        <v>49</v>
      </c>
      <c r="AN4" s="149" t="s">
        <v>43</v>
      </c>
      <c r="AO4" s="94" t="s">
        <v>124</v>
      </c>
    </row>
    <row r="5" spans="1:41" s="73" customFormat="1" ht="14.1" customHeight="1">
      <c r="A5" s="507" t="s">
        <v>32</v>
      </c>
      <c r="B5" s="37" t="s">
        <v>59</v>
      </c>
      <c r="C5" s="20" t="s">
        <v>60</v>
      </c>
      <c r="D5" s="95">
        <v>100</v>
      </c>
      <c r="E5" s="30">
        <f>D5/20</f>
        <v>5</v>
      </c>
      <c r="F5" s="10"/>
      <c r="G5" s="10"/>
      <c r="H5" s="149">
        <f>(D5*$D$2)/1000</f>
        <v>24.3</v>
      </c>
      <c r="I5" s="143"/>
      <c r="J5" s="81" t="s">
        <v>84</v>
      </c>
      <c r="K5" s="6" t="s">
        <v>41</v>
      </c>
      <c r="L5" s="95">
        <v>90</v>
      </c>
      <c r="M5" s="30">
        <f>L5/20</f>
        <v>4.5</v>
      </c>
      <c r="N5" s="10"/>
      <c r="O5" s="10"/>
      <c r="P5" s="149">
        <f>(L5*$D$2)/1000</f>
        <v>21.87</v>
      </c>
      <c r="Q5" s="143"/>
      <c r="R5" s="368" t="s">
        <v>255</v>
      </c>
      <c r="S5" s="23" t="s">
        <v>338</v>
      </c>
      <c r="T5" s="54">
        <v>300</v>
      </c>
      <c r="U5" s="158">
        <f>T5/60</f>
        <v>5</v>
      </c>
      <c r="V5" s="10"/>
      <c r="W5" s="10"/>
      <c r="X5" s="149"/>
      <c r="Y5" s="31"/>
      <c r="Z5" s="81" t="s">
        <v>84</v>
      </c>
      <c r="AA5" s="6" t="s">
        <v>41</v>
      </c>
      <c r="AB5" s="95">
        <v>90</v>
      </c>
      <c r="AC5" s="30">
        <f>AB5/20</f>
        <v>4.5</v>
      </c>
      <c r="AD5" s="10"/>
      <c r="AE5" s="10"/>
      <c r="AF5" s="149">
        <f>(AB5*$D$2)/1000</f>
        <v>21.87</v>
      </c>
      <c r="AG5" s="143"/>
      <c r="AH5" s="81" t="s">
        <v>328</v>
      </c>
      <c r="AI5" s="6" t="s">
        <v>329</v>
      </c>
      <c r="AJ5" s="95">
        <v>90</v>
      </c>
      <c r="AK5" s="30">
        <f>AJ5/20</f>
        <v>4.5</v>
      </c>
      <c r="AL5" s="10"/>
      <c r="AM5" s="10"/>
      <c r="AN5" s="149">
        <f>(AJ5*$D$2)/1000</f>
        <v>21.87</v>
      </c>
      <c r="AO5" s="31"/>
    </row>
    <row r="6" spans="1:41" s="73" customFormat="1" ht="14.1" customHeight="1">
      <c r="A6" s="507"/>
      <c r="B6" s="39" t="s">
        <v>58</v>
      </c>
      <c r="C6" s="115"/>
      <c r="D6" s="116"/>
      <c r="E6" s="30"/>
      <c r="F6" s="30"/>
      <c r="G6" s="78"/>
      <c r="H6" s="21"/>
      <c r="I6" s="31"/>
      <c r="J6" s="33" t="s">
        <v>36</v>
      </c>
      <c r="K6" s="115" t="s">
        <v>85</v>
      </c>
      <c r="L6" s="116">
        <v>20</v>
      </c>
      <c r="M6" s="30">
        <f>L6/20</f>
        <v>1</v>
      </c>
      <c r="N6" s="30"/>
      <c r="O6" s="10"/>
      <c r="P6" s="21"/>
      <c r="Q6" s="21"/>
      <c r="R6" s="359"/>
      <c r="S6" s="23"/>
      <c r="T6" s="54"/>
      <c r="U6" s="162"/>
      <c r="V6" s="162"/>
      <c r="W6" s="163"/>
      <c r="X6" s="149"/>
      <c r="Y6" s="161"/>
      <c r="Z6" s="33" t="s">
        <v>36</v>
      </c>
      <c r="AA6" s="115" t="s">
        <v>85</v>
      </c>
      <c r="AB6" s="116">
        <v>20</v>
      </c>
      <c r="AC6" s="30">
        <f>AB6/20</f>
        <v>1</v>
      </c>
      <c r="AD6" s="30"/>
      <c r="AE6" s="10"/>
      <c r="AF6" s="21"/>
      <c r="AG6" s="21"/>
      <c r="AH6" s="33" t="s">
        <v>330</v>
      </c>
      <c r="AI6" s="115" t="s">
        <v>331</v>
      </c>
      <c r="AJ6" s="116">
        <v>20</v>
      </c>
      <c r="AK6" s="30">
        <f>AJ6/20</f>
        <v>1</v>
      </c>
      <c r="AL6" s="30"/>
      <c r="AM6" s="10"/>
      <c r="AN6" s="149"/>
      <c r="AO6" s="21"/>
    </row>
    <row r="7" spans="1:41" s="73" customFormat="1" ht="14.1" customHeight="1">
      <c r="A7" s="507"/>
      <c r="B7" s="40"/>
      <c r="C7" s="20"/>
      <c r="D7" s="230"/>
      <c r="E7" s="10"/>
      <c r="F7" s="10"/>
      <c r="G7" s="10"/>
      <c r="H7" s="31"/>
      <c r="I7" s="31"/>
      <c r="J7" s="33" t="s">
        <v>17</v>
      </c>
      <c r="K7" s="34"/>
      <c r="L7" s="4"/>
      <c r="M7" s="10"/>
      <c r="N7" s="10"/>
      <c r="O7" s="10"/>
      <c r="P7" s="31"/>
      <c r="Q7" s="21"/>
      <c r="R7" s="368"/>
      <c r="S7" s="23"/>
      <c r="T7" s="54"/>
      <c r="U7" s="163"/>
      <c r="V7" s="163"/>
      <c r="W7" s="232"/>
      <c r="X7" s="149"/>
      <c r="Y7" s="161"/>
      <c r="Z7" s="33" t="s">
        <v>17</v>
      </c>
      <c r="AA7" s="34"/>
      <c r="AB7" s="4"/>
      <c r="AC7" s="10"/>
      <c r="AD7" s="10"/>
      <c r="AE7" s="10"/>
      <c r="AF7" s="31"/>
      <c r="AG7" s="21"/>
      <c r="AH7" s="33" t="s">
        <v>332</v>
      </c>
      <c r="AI7" s="34"/>
      <c r="AJ7" s="4"/>
      <c r="AK7" s="10"/>
      <c r="AL7" s="10"/>
      <c r="AM7" s="10"/>
      <c r="AN7" s="149"/>
      <c r="AO7" s="21"/>
    </row>
    <row r="8" spans="1:41" s="73" customFormat="1" ht="14.1" customHeight="1">
      <c r="A8" s="507" t="s">
        <v>33</v>
      </c>
      <c r="B8" s="259" t="s">
        <v>251</v>
      </c>
      <c r="C8" s="270" t="s">
        <v>266</v>
      </c>
      <c r="D8" s="260">
        <v>50</v>
      </c>
      <c r="E8" s="361"/>
      <c r="F8" s="277">
        <f>D8/40</f>
        <v>1.25</v>
      </c>
      <c r="G8" s="261"/>
      <c r="H8" s="262">
        <f>(D8*$D$2)/1000</f>
        <v>12.15</v>
      </c>
      <c r="I8" s="310" t="s">
        <v>170</v>
      </c>
      <c r="J8" s="259" t="s">
        <v>566</v>
      </c>
      <c r="K8" s="270" t="s">
        <v>569</v>
      </c>
      <c r="L8" s="260">
        <v>80</v>
      </c>
      <c r="M8" s="271"/>
      <c r="N8" s="260">
        <f>L8*0.65/35</f>
        <v>1.4857142857142858</v>
      </c>
      <c r="O8" s="302"/>
      <c r="P8" s="262">
        <f>(L8*$D$2)/1000</f>
        <v>19.440000000000001</v>
      </c>
      <c r="Q8" s="284" t="s">
        <v>135</v>
      </c>
      <c r="R8" s="55" t="s">
        <v>315</v>
      </c>
      <c r="S8" s="398" t="s">
        <v>296</v>
      </c>
      <c r="T8" s="390">
        <v>10</v>
      </c>
      <c r="U8" s="399"/>
      <c r="V8" s="418">
        <f>T8*0.8/35</f>
        <v>0.22857142857142856</v>
      </c>
      <c r="W8" s="419"/>
      <c r="X8" s="394">
        <f>(T8*$D$2)/1000</f>
        <v>2.4300000000000002</v>
      </c>
      <c r="Y8" s="406" t="s">
        <v>170</v>
      </c>
      <c r="Z8" s="259" t="s">
        <v>575</v>
      </c>
      <c r="AA8" s="398" t="s">
        <v>578</v>
      </c>
      <c r="AB8" s="390">
        <v>100</v>
      </c>
      <c r="AC8" s="391"/>
      <c r="AD8" s="392">
        <f>AB8*0.49/35</f>
        <v>1.4</v>
      </c>
      <c r="AE8" s="393"/>
      <c r="AF8" s="387">
        <f>(AB8*$D$2)/1000</f>
        <v>24.3</v>
      </c>
      <c r="AG8" s="395"/>
      <c r="AH8" s="213" t="s">
        <v>189</v>
      </c>
      <c r="AI8" s="20" t="s">
        <v>313</v>
      </c>
      <c r="AJ8" s="35">
        <v>65</v>
      </c>
      <c r="AK8" s="271"/>
      <c r="AL8" s="260">
        <f>AJ8/35</f>
        <v>1.8571428571428572</v>
      </c>
      <c r="AM8" s="302"/>
      <c r="AN8" s="262">
        <f>(AJ8*$D$2)/1000</f>
        <v>15.795</v>
      </c>
      <c r="AO8" s="272" t="s">
        <v>205</v>
      </c>
    </row>
    <row r="9" spans="1:41" s="73" customFormat="1" ht="14.1" customHeight="1">
      <c r="A9" s="507"/>
      <c r="B9" s="55" t="s">
        <v>145</v>
      </c>
      <c r="C9" s="23" t="s">
        <v>184</v>
      </c>
      <c r="D9" s="54">
        <v>20</v>
      </c>
      <c r="E9" s="30"/>
      <c r="F9" s="30"/>
      <c r="G9" s="217">
        <f>D9/100</f>
        <v>0.2</v>
      </c>
      <c r="H9" s="149">
        <f>(D9*$D$2)/1000</f>
        <v>4.8600000000000003</v>
      </c>
      <c r="I9" s="31"/>
      <c r="J9" s="55" t="s">
        <v>567</v>
      </c>
      <c r="K9" s="23" t="s">
        <v>570</v>
      </c>
      <c r="L9" s="54">
        <v>1</v>
      </c>
      <c r="M9" s="30"/>
      <c r="N9" s="30"/>
      <c r="O9" s="53"/>
      <c r="P9" s="149">
        <f>(L9*$D$2)/1000</f>
        <v>0.24299999999999999</v>
      </c>
      <c r="Q9" s="31"/>
      <c r="R9" s="55" t="s">
        <v>316</v>
      </c>
      <c r="S9" s="23" t="s">
        <v>403</v>
      </c>
      <c r="T9" s="54">
        <v>1</v>
      </c>
      <c r="U9" s="162"/>
      <c r="V9" s="162"/>
      <c r="W9" s="163"/>
      <c r="X9" s="394">
        <f t="shared" ref="X9:X12" si="0">(T9*$D$2)/1000</f>
        <v>0.24299999999999999</v>
      </c>
      <c r="Y9" s="161"/>
      <c r="Z9" s="55" t="s">
        <v>576</v>
      </c>
      <c r="AA9" s="23"/>
      <c r="AB9" s="86"/>
      <c r="AC9" s="87"/>
      <c r="AD9" s="40"/>
      <c r="AE9" s="78"/>
      <c r="AF9" s="149"/>
      <c r="AG9" s="31"/>
      <c r="AH9" s="100" t="s">
        <v>183</v>
      </c>
      <c r="AI9" s="20" t="s">
        <v>184</v>
      </c>
      <c r="AJ9" s="35">
        <v>10</v>
      </c>
      <c r="AK9" s="30"/>
      <c r="AL9" s="30"/>
      <c r="AM9" s="294">
        <f>AJ9/100</f>
        <v>0.1</v>
      </c>
      <c r="AN9" s="149">
        <f>(AJ9*$D$2)/1000</f>
        <v>2.4300000000000002</v>
      </c>
      <c r="AO9" s="31"/>
    </row>
    <row r="10" spans="1:41" s="73" customFormat="1" ht="14.1" customHeight="1">
      <c r="A10" s="507"/>
      <c r="B10" s="55" t="s">
        <v>265</v>
      </c>
      <c r="C10" s="23" t="s">
        <v>263</v>
      </c>
      <c r="D10" s="54">
        <v>1</v>
      </c>
      <c r="E10" s="11"/>
      <c r="F10" s="30"/>
      <c r="G10" s="51"/>
      <c r="H10" s="149">
        <f>(D10*$D$2)/1000</f>
        <v>0.24299999999999999</v>
      </c>
      <c r="I10" s="140"/>
      <c r="J10" s="55" t="s">
        <v>568</v>
      </c>
      <c r="K10" s="23" t="s">
        <v>590</v>
      </c>
      <c r="L10" s="38">
        <v>12</v>
      </c>
      <c r="M10" s="30">
        <f>L10/40</f>
        <v>0.3</v>
      </c>
      <c r="N10" s="30"/>
      <c r="O10" s="78"/>
      <c r="P10" s="149">
        <f t="shared" ref="P10" si="1">(L10*$D$2)/1000</f>
        <v>2.9159999999999999</v>
      </c>
      <c r="Q10" s="31"/>
      <c r="R10" s="55" t="s">
        <v>54</v>
      </c>
      <c r="S10" s="23" t="s">
        <v>257</v>
      </c>
      <c r="T10" s="54">
        <v>1</v>
      </c>
      <c r="U10" s="163"/>
      <c r="V10" s="163"/>
      <c r="W10" s="232"/>
      <c r="X10" s="394">
        <f t="shared" si="0"/>
        <v>0.24299999999999999</v>
      </c>
      <c r="Y10" s="161"/>
      <c r="Z10" s="55" t="s">
        <v>42</v>
      </c>
      <c r="AB10" s="23"/>
      <c r="AC10" s="86"/>
      <c r="AD10" s="87"/>
      <c r="AE10" s="78"/>
      <c r="AF10" s="149"/>
      <c r="AG10" s="31"/>
      <c r="AH10" s="100" t="s">
        <v>145</v>
      </c>
      <c r="AI10" s="20" t="s">
        <v>314</v>
      </c>
      <c r="AJ10" s="35">
        <v>30</v>
      </c>
      <c r="AK10" s="158">
        <f>AJ10/90</f>
        <v>0.33333333333333331</v>
      </c>
      <c r="AL10" s="30"/>
      <c r="AM10" s="53"/>
      <c r="AN10" s="149">
        <f>(AJ10*$D$2)/1000</f>
        <v>7.29</v>
      </c>
      <c r="AO10" s="31"/>
    </row>
    <row r="11" spans="1:41" s="73" customFormat="1" ht="14.1" customHeight="1">
      <c r="A11" s="507"/>
      <c r="B11" s="55" t="s">
        <v>138</v>
      </c>
      <c r="C11" s="23" t="s">
        <v>264</v>
      </c>
      <c r="D11" s="54">
        <v>3</v>
      </c>
      <c r="E11" s="274"/>
      <c r="F11" s="35"/>
      <c r="G11" s="51">
        <f>D11/100</f>
        <v>0.03</v>
      </c>
      <c r="H11" s="149">
        <f>(D11*$D$2)/1000</f>
        <v>0.72899999999999998</v>
      </c>
      <c r="I11" s="31"/>
      <c r="J11" s="279"/>
      <c r="K11" s="23"/>
      <c r="L11" s="54"/>
      <c r="M11" s="30"/>
      <c r="N11" s="30"/>
      <c r="O11" s="117"/>
      <c r="P11" s="149"/>
      <c r="Q11" s="31"/>
      <c r="R11" s="39" t="s">
        <v>317</v>
      </c>
      <c r="S11" s="407" t="s">
        <v>256</v>
      </c>
      <c r="T11" s="408">
        <v>35</v>
      </c>
      <c r="U11" s="423">
        <f>T11/60</f>
        <v>0.58333333333333337</v>
      </c>
      <c r="V11" s="409"/>
      <c r="W11" s="424"/>
      <c r="X11" s="411">
        <f t="shared" si="0"/>
        <v>8.5050000000000008</v>
      </c>
      <c r="Y11" s="425" t="s">
        <v>135</v>
      </c>
      <c r="Z11" s="55" t="s">
        <v>577</v>
      </c>
      <c r="AA11" s="23"/>
      <c r="AB11" s="54"/>
      <c r="AC11" s="30"/>
      <c r="AD11" s="30"/>
      <c r="AE11" s="314"/>
      <c r="AF11" s="149"/>
      <c r="AG11" s="31"/>
      <c r="AH11" s="100" t="s">
        <v>54</v>
      </c>
      <c r="AI11" s="20" t="s">
        <v>185</v>
      </c>
      <c r="AJ11" s="35">
        <v>1</v>
      </c>
      <c r="AK11" s="30"/>
      <c r="AL11" s="30"/>
      <c r="AM11" s="51"/>
      <c r="AN11" s="149">
        <f>(AJ11*$D$2)/1000</f>
        <v>0.24299999999999999</v>
      </c>
      <c r="AO11" s="31"/>
    </row>
    <row r="12" spans="1:41" s="73" customFormat="1" ht="14.1" customHeight="1">
      <c r="A12" s="507"/>
      <c r="B12" s="264" t="s">
        <v>139</v>
      </c>
      <c r="C12" s="23" t="s">
        <v>262</v>
      </c>
      <c r="D12" s="54">
        <v>20</v>
      </c>
      <c r="E12" s="30"/>
      <c r="F12" s="30"/>
      <c r="G12" s="51"/>
      <c r="H12" s="149">
        <f>(D12*$D$2)/1000</f>
        <v>4.8600000000000003</v>
      </c>
      <c r="I12" s="140"/>
      <c r="J12" s="279"/>
      <c r="K12" s="23"/>
      <c r="L12" s="54"/>
      <c r="M12" s="30"/>
      <c r="N12" s="30"/>
      <c r="O12" s="117"/>
      <c r="P12" s="149"/>
      <c r="Q12" s="146"/>
      <c r="R12" s="55"/>
      <c r="S12" s="23" t="s">
        <v>300</v>
      </c>
      <c r="T12" s="54">
        <v>20</v>
      </c>
      <c r="U12" s="30"/>
      <c r="V12" s="30"/>
      <c r="W12" s="136">
        <f>T12/100</f>
        <v>0.2</v>
      </c>
      <c r="X12" s="394">
        <f t="shared" si="0"/>
        <v>4.8600000000000003</v>
      </c>
      <c r="Y12" s="143"/>
      <c r="Z12" s="264"/>
      <c r="AA12" s="23"/>
      <c r="AB12" s="54"/>
      <c r="AC12" s="30"/>
      <c r="AD12" s="30"/>
      <c r="AE12" s="314"/>
      <c r="AF12" s="149"/>
      <c r="AG12" s="31"/>
      <c r="AH12" s="264" t="s">
        <v>139</v>
      </c>
      <c r="AI12" s="82"/>
      <c r="AJ12" s="35"/>
      <c r="AK12" s="30"/>
      <c r="AL12" s="30"/>
      <c r="AM12" s="30"/>
      <c r="AN12" s="149"/>
      <c r="AO12" s="146"/>
    </row>
    <row r="13" spans="1:41" s="73" customFormat="1" ht="14.1" customHeight="1">
      <c r="A13" s="507"/>
      <c r="B13" s="264"/>
      <c r="C13" s="275"/>
      <c r="D13" s="54"/>
      <c r="E13" s="57"/>
      <c r="F13" s="52"/>
      <c r="G13" s="30"/>
      <c r="H13" s="149"/>
      <c r="I13" s="247"/>
      <c r="J13" s="188" t="s">
        <v>51</v>
      </c>
      <c r="K13" s="20"/>
      <c r="L13" s="90"/>
      <c r="M13" s="274"/>
      <c r="N13" s="54"/>
      <c r="O13" s="51"/>
      <c r="P13" s="149"/>
      <c r="Q13" s="31"/>
      <c r="R13" s="55"/>
      <c r="S13" s="20" t="s">
        <v>571</v>
      </c>
      <c r="T13" s="38">
        <v>2</v>
      </c>
      <c r="U13" s="44"/>
      <c r="V13" s="44"/>
      <c r="W13" s="78"/>
      <c r="X13" s="394">
        <f t="shared" ref="X13" si="2">(T13*$D$2)/1000</f>
        <v>0.48599999999999999</v>
      </c>
      <c r="Y13" s="216"/>
      <c r="Z13" s="264"/>
      <c r="AA13" s="82"/>
      <c r="AB13" s="86"/>
      <c r="AC13" s="30"/>
      <c r="AD13" s="30"/>
      <c r="AE13" s="217"/>
      <c r="AF13" s="149"/>
      <c r="AG13" s="31"/>
      <c r="AH13" s="193"/>
      <c r="AI13" s="20"/>
      <c r="AJ13" s="35"/>
      <c r="AK13" s="40"/>
      <c r="AL13" s="40"/>
      <c r="AM13" s="36"/>
      <c r="AN13" s="149"/>
      <c r="AO13" s="31"/>
    </row>
    <row r="14" spans="1:41" s="73" customFormat="1" ht="14.1" customHeight="1">
      <c r="A14" s="507"/>
      <c r="B14" s="39"/>
      <c r="C14" s="20"/>
      <c r="D14" s="35"/>
      <c r="E14" s="30"/>
      <c r="F14" s="30"/>
      <c r="G14" s="78"/>
      <c r="H14" s="149"/>
      <c r="I14" s="31"/>
      <c r="J14" s="41"/>
      <c r="K14" s="42"/>
      <c r="L14" s="38"/>
      <c r="M14" s="60"/>
      <c r="N14" s="52"/>
      <c r="O14" s="52"/>
      <c r="P14" s="149"/>
      <c r="Q14" s="31"/>
      <c r="R14" s="55"/>
      <c r="S14" s="23"/>
      <c r="T14" s="54"/>
      <c r="U14" s="44"/>
      <c r="V14" s="44"/>
      <c r="W14" s="45"/>
      <c r="X14" s="149"/>
      <c r="Y14" s="31"/>
      <c r="Z14" s="100"/>
      <c r="AA14" s="46"/>
      <c r="AB14" s="43"/>
      <c r="AC14" s="44"/>
      <c r="AD14" s="44"/>
      <c r="AE14" s="45"/>
      <c r="AF14" s="149"/>
      <c r="AG14" s="31"/>
      <c r="AH14" s="237"/>
      <c r="AI14" s="20"/>
      <c r="AJ14" s="35"/>
      <c r="AK14" s="87"/>
      <c r="AL14" s="44"/>
      <c r="AM14" s="78"/>
      <c r="AN14" s="149"/>
      <c r="AO14" s="31"/>
    </row>
    <row r="15" spans="1:41" s="73" customFormat="1" ht="14.1" customHeight="1">
      <c r="A15" s="507"/>
      <c r="B15" s="40"/>
      <c r="C15" s="82"/>
      <c r="D15" s="86"/>
      <c r="E15" s="177"/>
      <c r="F15" s="30"/>
      <c r="G15" s="78"/>
      <c r="H15" s="149"/>
      <c r="I15" s="31"/>
      <c r="J15" s="62"/>
      <c r="K15" s="101"/>
      <c r="L15" s="37"/>
      <c r="M15" s="50"/>
      <c r="N15" s="44"/>
      <c r="O15" s="78"/>
      <c r="P15" s="149"/>
      <c r="Q15" s="31"/>
      <c r="R15" s="39"/>
      <c r="S15" s="20"/>
      <c r="T15" s="90"/>
      <c r="U15" s="40"/>
      <c r="V15" s="40"/>
      <c r="W15" s="36"/>
      <c r="X15" s="149"/>
      <c r="Y15" s="31"/>
      <c r="Z15" s="194"/>
      <c r="AA15" s="20"/>
      <c r="AB15" s="231"/>
      <c r="AC15" s="35"/>
      <c r="AD15" s="44"/>
      <c r="AE15" s="136"/>
      <c r="AF15" s="149"/>
      <c r="AG15" s="31"/>
      <c r="AH15" s="194"/>
      <c r="AI15" s="20"/>
      <c r="AJ15" s="231"/>
      <c r="AK15" s="35"/>
      <c r="AL15" s="44"/>
      <c r="AM15" s="44"/>
      <c r="AN15" s="149"/>
      <c r="AO15" s="31"/>
    </row>
    <row r="16" spans="1:41" s="73" customFormat="1" ht="14.1" customHeight="1">
      <c r="A16" s="508" t="s">
        <v>136</v>
      </c>
      <c r="B16" s="195" t="s">
        <v>267</v>
      </c>
      <c r="C16" s="77" t="s">
        <v>268</v>
      </c>
      <c r="D16" s="78">
        <v>12</v>
      </c>
      <c r="E16" s="95"/>
      <c r="F16" s="269"/>
      <c r="G16" s="52">
        <f>D16/100</f>
        <v>0.12</v>
      </c>
      <c r="H16" s="149">
        <f>(D16*$D$2)/1000</f>
        <v>2.9159999999999999</v>
      </c>
      <c r="I16" s="31"/>
      <c r="J16" s="316" t="s">
        <v>664</v>
      </c>
      <c r="K16" s="270" t="s">
        <v>623</v>
      </c>
      <c r="L16" s="260">
        <v>60</v>
      </c>
      <c r="M16" s="271"/>
      <c r="N16" s="271">
        <f>L16/55</f>
        <v>1.0909090909090908</v>
      </c>
      <c r="O16" s="323"/>
      <c r="P16" s="262">
        <f>(L16*$D$2)/1000</f>
        <v>14.58</v>
      </c>
      <c r="Q16" s="272" t="s">
        <v>624</v>
      </c>
      <c r="R16" s="37" t="s">
        <v>344</v>
      </c>
      <c r="S16" s="270" t="s">
        <v>274</v>
      </c>
      <c r="T16" s="260">
        <v>60</v>
      </c>
      <c r="U16" s="362"/>
      <c r="V16" s="302"/>
      <c r="W16" s="315">
        <f>T16/100</f>
        <v>0.6</v>
      </c>
      <c r="X16" s="333">
        <f>(T16*$D$2)/1000</f>
        <v>14.58</v>
      </c>
      <c r="Y16" s="363" t="s">
        <v>135</v>
      </c>
      <c r="Z16" s="211" t="s">
        <v>572</v>
      </c>
      <c r="AA16" s="20" t="s">
        <v>143</v>
      </c>
      <c r="AB16" s="38">
        <v>15</v>
      </c>
      <c r="AC16" s="30">
        <f>AB16/20</f>
        <v>0.75</v>
      </c>
      <c r="AD16" s="30"/>
      <c r="AE16" s="51"/>
      <c r="AF16" s="149">
        <f>(AB16*$D$2)/1000</f>
        <v>3.645</v>
      </c>
      <c r="AG16" s="31"/>
      <c r="AH16" s="316" t="s">
        <v>297</v>
      </c>
      <c r="AI16" s="20" t="s">
        <v>299</v>
      </c>
      <c r="AJ16" s="35">
        <v>40</v>
      </c>
      <c r="AK16" s="30"/>
      <c r="AL16" s="35"/>
      <c r="AM16" s="294">
        <f>AJ16/100</f>
        <v>0.4</v>
      </c>
      <c r="AN16" s="149">
        <f>(AJ16*$D$2)/1000</f>
        <v>9.7200000000000006</v>
      </c>
      <c r="AO16" s="140"/>
    </row>
    <row r="17" spans="1:41" s="73" customFormat="1" ht="14.1" customHeight="1">
      <c r="A17" s="508"/>
      <c r="B17" s="193" t="s">
        <v>250</v>
      </c>
      <c r="C17" s="77" t="s">
        <v>269</v>
      </c>
      <c r="D17" s="78">
        <v>35</v>
      </c>
      <c r="E17" s="30"/>
      <c r="F17" s="53">
        <f>D17/40</f>
        <v>0.875</v>
      </c>
      <c r="G17" s="52"/>
      <c r="H17" s="149">
        <f>(D17*$D$2)/1000</f>
        <v>8.5050000000000008</v>
      </c>
      <c r="I17" s="143"/>
      <c r="J17" s="317" t="s">
        <v>604</v>
      </c>
      <c r="K17" s="20"/>
      <c r="L17" s="38"/>
      <c r="M17" s="30"/>
      <c r="N17" s="30"/>
      <c r="O17" s="117"/>
      <c r="P17" s="149"/>
      <c r="Q17" s="284"/>
      <c r="R17" s="39" t="s">
        <v>345</v>
      </c>
      <c r="S17" s="270" t="s">
        <v>196</v>
      </c>
      <c r="T17" s="260">
        <v>10</v>
      </c>
      <c r="U17" s="271"/>
      <c r="V17" s="271">
        <f>T17/35</f>
        <v>0.2857142857142857</v>
      </c>
      <c r="W17" s="315"/>
      <c r="X17" s="333">
        <f>(T17*$D$2)/1000</f>
        <v>2.4300000000000002</v>
      </c>
      <c r="Y17" s="363" t="s">
        <v>135</v>
      </c>
      <c r="Z17" s="212" t="s">
        <v>573</v>
      </c>
      <c r="AA17" s="20" t="s">
        <v>574</v>
      </c>
      <c r="AB17" s="38">
        <v>40</v>
      </c>
      <c r="AC17" s="30"/>
      <c r="AD17" s="52"/>
      <c r="AE17" s="78">
        <f>AB17/100</f>
        <v>0.4</v>
      </c>
      <c r="AF17" s="149">
        <f>(AB17*$D$2)/1000</f>
        <v>9.7200000000000006</v>
      </c>
      <c r="AG17" s="284" t="s">
        <v>62</v>
      </c>
      <c r="AH17" s="317" t="s">
        <v>298</v>
      </c>
      <c r="AI17" s="20" t="s">
        <v>196</v>
      </c>
      <c r="AJ17" s="35">
        <v>10</v>
      </c>
      <c r="AK17" s="30"/>
      <c r="AL17" s="260">
        <f>AJ17/35</f>
        <v>0.2857142857142857</v>
      </c>
      <c r="AM17" s="294"/>
      <c r="AN17" s="149">
        <f>(AJ17*$D$2)/1000</f>
        <v>2.4300000000000002</v>
      </c>
      <c r="AO17" s="31"/>
    </row>
    <row r="18" spans="1:41" s="73" customFormat="1" ht="14.1" customHeight="1">
      <c r="A18" s="508"/>
      <c r="B18" s="193" t="s">
        <v>272</v>
      </c>
      <c r="C18" s="77" t="s">
        <v>270</v>
      </c>
      <c r="D18" s="78">
        <v>10</v>
      </c>
      <c r="E18" s="40"/>
      <c r="F18" s="40"/>
      <c r="G18" s="52">
        <f>D18/100</f>
        <v>0.1</v>
      </c>
      <c r="H18" s="149">
        <f>(D18*$D$2)/1000</f>
        <v>2.4300000000000002</v>
      </c>
      <c r="I18" s="31"/>
      <c r="J18" s="317"/>
      <c r="K18" s="20"/>
      <c r="L18" s="38"/>
      <c r="M18" s="11"/>
      <c r="N18" s="11"/>
      <c r="O18" s="117"/>
      <c r="P18" s="149"/>
      <c r="Q18" s="31"/>
      <c r="R18" s="39" t="s">
        <v>346</v>
      </c>
      <c r="S18" s="20" t="s">
        <v>197</v>
      </c>
      <c r="T18" s="35">
        <v>15</v>
      </c>
      <c r="U18" s="30"/>
      <c r="V18" s="30"/>
      <c r="W18" s="78">
        <f>T18/100</f>
        <v>0.15</v>
      </c>
      <c r="X18" s="149">
        <f>(T18*$D$2)/1000</f>
        <v>3.645</v>
      </c>
      <c r="Y18" s="31"/>
      <c r="Z18" s="212" t="s">
        <v>112</v>
      </c>
      <c r="AA18" s="389" t="s">
        <v>404</v>
      </c>
      <c r="AB18" s="390">
        <v>25</v>
      </c>
      <c r="AC18" s="391"/>
      <c r="AD18" s="392">
        <f>AB18*0.85/35</f>
        <v>0.6071428571428571</v>
      </c>
      <c r="AE18" s="393"/>
      <c r="AF18" s="394">
        <f>(AB18*$D$2)/1000</f>
        <v>6.0750000000000002</v>
      </c>
      <c r="AG18" s="272" t="s">
        <v>135</v>
      </c>
      <c r="AH18" s="317" t="s">
        <v>246</v>
      </c>
      <c r="AI18" s="20" t="s">
        <v>226</v>
      </c>
      <c r="AJ18" s="35">
        <v>10</v>
      </c>
      <c r="AK18" s="30"/>
      <c r="AL18" s="219"/>
      <c r="AM18" s="294">
        <f>AJ18/100</f>
        <v>0.1</v>
      </c>
      <c r="AN18" s="149">
        <f>(AJ18*$D$2)/1000</f>
        <v>2.4300000000000002</v>
      </c>
      <c r="AO18" s="31"/>
    </row>
    <row r="19" spans="1:41" s="73" customFormat="1" ht="14.1" customHeight="1">
      <c r="A19" s="508"/>
      <c r="B19" s="193" t="s">
        <v>273</v>
      </c>
      <c r="C19" s="77" t="s">
        <v>271</v>
      </c>
      <c r="D19" s="78">
        <v>15</v>
      </c>
      <c r="E19" s="321"/>
      <c r="F19" s="30"/>
      <c r="G19" s="52">
        <f>D19/100</f>
        <v>0.15</v>
      </c>
      <c r="H19" s="149">
        <f>(D19*$D$2)/1000</f>
        <v>3.645</v>
      </c>
      <c r="I19" s="143"/>
      <c r="J19" s="317"/>
      <c r="K19" s="20"/>
      <c r="L19" s="38"/>
      <c r="M19" s="87"/>
      <c r="N19" s="30"/>
      <c r="O19" s="219"/>
      <c r="P19" s="149"/>
      <c r="Q19" s="31"/>
      <c r="R19" s="39" t="s">
        <v>347</v>
      </c>
      <c r="S19" s="23" t="s">
        <v>198</v>
      </c>
      <c r="T19" s="35">
        <v>15</v>
      </c>
      <c r="U19" s="56"/>
      <c r="V19" s="52"/>
      <c r="W19" s="51">
        <f>T19/100</f>
        <v>0.15</v>
      </c>
      <c r="X19" s="149">
        <f>(T19*$D$2)/1000</f>
        <v>3.645</v>
      </c>
      <c r="Y19" s="31"/>
      <c r="Z19" s="212" t="s">
        <v>61</v>
      </c>
      <c r="AA19" s="20" t="s">
        <v>144</v>
      </c>
      <c r="AB19" s="38">
        <v>1</v>
      </c>
      <c r="AC19" s="30"/>
      <c r="AD19" s="52"/>
      <c r="AE19" s="78">
        <f>AB19/100</f>
        <v>0.01</v>
      </c>
      <c r="AF19" s="149">
        <f>(AB19*$D$2)/1000</f>
        <v>0.24299999999999999</v>
      </c>
      <c r="AG19" s="31"/>
      <c r="AH19" s="317"/>
      <c r="AI19" s="20" t="s">
        <v>301</v>
      </c>
      <c r="AJ19" s="35">
        <v>5</v>
      </c>
      <c r="AK19" s="87"/>
      <c r="AL19" s="30"/>
      <c r="AM19" s="294">
        <f>AJ19/100</f>
        <v>0.05</v>
      </c>
      <c r="AN19" s="149">
        <f>(AJ19*$D$2)/1000</f>
        <v>1.2150000000000001</v>
      </c>
      <c r="AO19" s="31"/>
    </row>
    <row r="20" spans="1:41" s="73" customFormat="1" ht="14.1" customHeight="1">
      <c r="A20" s="508"/>
      <c r="B20" s="41"/>
      <c r="C20" s="77"/>
      <c r="D20" s="78"/>
      <c r="E20" s="95"/>
      <c r="F20" s="53"/>
      <c r="G20" s="52"/>
      <c r="H20" s="149"/>
      <c r="I20" s="31"/>
      <c r="J20" s="81" t="s">
        <v>665</v>
      </c>
      <c r="K20" s="20"/>
      <c r="L20" s="54"/>
      <c r="M20" s="30"/>
      <c r="N20" s="30"/>
      <c r="O20" s="117"/>
      <c r="P20" s="149"/>
      <c r="Q20" s="31"/>
      <c r="R20" s="55" t="s">
        <v>348</v>
      </c>
      <c r="S20" s="23"/>
      <c r="T20" s="35"/>
      <c r="U20" s="56"/>
      <c r="V20" s="52"/>
      <c r="W20" s="51"/>
      <c r="X20" s="149"/>
      <c r="Y20" s="31"/>
      <c r="Z20" s="212"/>
      <c r="AA20" s="20" t="s">
        <v>140</v>
      </c>
      <c r="AB20" s="38">
        <v>6</v>
      </c>
      <c r="AC20" s="78"/>
      <c r="AD20" s="54"/>
      <c r="AE20" s="78">
        <f>AB20/100</f>
        <v>0.06</v>
      </c>
      <c r="AF20" s="149">
        <f>(AB20*$D$2)/1000</f>
        <v>1.458</v>
      </c>
      <c r="AG20" s="31"/>
      <c r="AH20" s="317"/>
      <c r="AI20" s="331"/>
      <c r="AJ20" s="332"/>
      <c r="AK20" s="95"/>
      <c r="AL20" s="217"/>
      <c r="AM20" s="78"/>
      <c r="AN20" s="149"/>
      <c r="AO20" s="31"/>
    </row>
    <row r="21" spans="1:41" s="73" customFormat="1" ht="14.1" customHeight="1">
      <c r="A21" s="507"/>
      <c r="B21" s="242"/>
      <c r="C21" s="246"/>
      <c r="D21" s="35"/>
      <c r="E21" s="40"/>
      <c r="F21" s="219"/>
      <c r="G21" s="30"/>
      <c r="H21" s="149"/>
      <c r="I21" s="247"/>
      <c r="J21" s="237"/>
      <c r="K21" s="38"/>
      <c r="L21" s="38"/>
      <c r="M21" s="217"/>
      <c r="N21" s="30"/>
      <c r="O21" s="38"/>
      <c r="P21" s="149"/>
      <c r="Q21" s="31"/>
      <c r="R21" s="268" t="s">
        <v>51</v>
      </c>
      <c r="S21" s="23"/>
      <c r="T21" s="54"/>
      <c r="U21" s="217"/>
      <c r="V21" s="30"/>
      <c r="W21" s="35"/>
      <c r="X21" s="149"/>
      <c r="Y21" s="31"/>
      <c r="Z21" s="59"/>
      <c r="AA21" s="20"/>
      <c r="AB21" s="38"/>
      <c r="AC21" s="102"/>
      <c r="AD21" s="30"/>
      <c r="AE21" s="78"/>
      <c r="AF21" s="149"/>
      <c r="AG21" s="31"/>
      <c r="AH21" s="238"/>
      <c r="AI21" s="35"/>
      <c r="AJ21" s="35"/>
      <c r="AK21" s="217"/>
      <c r="AL21" s="30"/>
      <c r="AM21" s="35"/>
      <c r="AN21" s="149"/>
      <c r="AO21" s="31"/>
    </row>
    <row r="22" spans="1:41" s="73" customFormat="1" ht="14.1" customHeight="1">
      <c r="A22" s="507"/>
      <c r="B22" s="85"/>
      <c r="C22" s="72"/>
      <c r="D22" s="11"/>
      <c r="E22" s="11"/>
      <c r="F22" s="11"/>
      <c r="G22" s="22"/>
      <c r="H22" s="149"/>
      <c r="I22" s="245"/>
      <c r="J22" s="59"/>
      <c r="K22" s="20"/>
      <c r="L22" s="35"/>
      <c r="M22" s="103"/>
      <c r="N22" s="30"/>
      <c r="O22" s="35"/>
      <c r="P22" s="149"/>
      <c r="Q22" s="31"/>
      <c r="R22" s="39"/>
      <c r="S22" s="20"/>
      <c r="T22" s="35"/>
      <c r="U22" s="61"/>
      <c r="V22" s="30"/>
      <c r="W22" s="35"/>
      <c r="X22" s="149"/>
      <c r="Y22" s="31"/>
      <c r="Z22" s="242"/>
      <c r="AA22" s="246"/>
      <c r="AB22" s="35"/>
      <c r="AC22" s="45"/>
      <c r="AD22" s="30"/>
      <c r="AE22" s="35"/>
      <c r="AF22" s="149"/>
      <c r="AG22" s="31"/>
      <c r="AH22" s="237"/>
      <c r="AI22" s="83"/>
      <c r="AJ22" s="11"/>
      <c r="AK22" s="40"/>
      <c r="AL22" s="219"/>
      <c r="AM22" s="30"/>
      <c r="AN22" s="149"/>
      <c r="AO22" s="31"/>
    </row>
    <row r="23" spans="1:41" s="73" customFormat="1" ht="14.1" customHeight="1">
      <c r="A23" s="507"/>
      <c r="B23" s="96"/>
      <c r="C23" s="83"/>
      <c r="D23" s="11"/>
      <c r="E23" s="11"/>
      <c r="F23" s="11"/>
      <c r="G23" s="22"/>
      <c r="H23" s="149"/>
      <c r="I23" s="143"/>
      <c r="J23" s="79"/>
      <c r="K23" s="88"/>
      <c r="L23" s="89"/>
      <c r="M23" s="218"/>
      <c r="N23" s="61"/>
      <c r="O23" s="11"/>
      <c r="P23" s="149"/>
      <c r="Q23" s="216"/>
      <c r="R23" s="40"/>
      <c r="S23" s="20"/>
      <c r="T23" s="35"/>
      <c r="U23" s="97"/>
      <c r="V23" s="61"/>
      <c r="W23" s="11"/>
      <c r="X23" s="149"/>
      <c r="Y23" s="31"/>
      <c r="Z23" s="79"/>
      <c r="AA23" s="243"/>
      <c r="AB23" s="60"/>
      <c r="AC23" s="97"/>
      <c r="AD23" s="61"/>
      <c r="AE23" s="11"/>
      <c r="AF23" s="149"/>
      <c r="AG23" s="31"/>
      <c r="AH23" s="98"/>
      <c r="AI23" s="83"/>
      <c r="AJ23" s="11"/>
      <c r="AK23" s="45"/>
      <c r="AL23" s="61"/>
      <c r="AM23" s="11"/>
      <c r="AN23" s="149"/>
      <c r="AO23" s="31"/>
    </row>
    <row r="24" spans="1:41" s="73" customFormat="1" ht="14.1" customHeight="1">
      <c r="A24" s="508" t="s">
        <v>137</v>
      </c>
      <c r="B24" s="81" t="s">
        <v>76</v>
      </c>
      <c r="C24" s="280" t="s">
        <v>114</v>
      </c>
      <c r="D24" s="292">
        <v>75</v>
      </c>
      <c r="E24" s="293"/>
      <c r="F24" s="293"/>
      <c r="G24" s="294">
        <f>D24/100</f>
        <v>0.75</v>
      </c>
      <c r="H24" s="290">
        <f>(D24*$D$2)/1000</f>
        <v>18.225000000000001</v>
      </c>
      <c r="I24" s="284" t="s">
        <v>113</v>
      </c>
      <c r="J24" s="299" t="s">
        <v>168</v>
      </c>
      <c r="K24" s="270" t="s">
        <v>169</v>
      </c>
      <c r="L24" s="300">
        <v>75</v>
      </c>
      <c r="M24" s="271"/>
      <c r="N24" s="301"/>
      <c r="O24" s="302">
        <f>L24/100</f>
        <v>0.75</v>
      </c>
      <c r="P24" s="262">
        <f>(L24*$D$2)/1000</f>
        <v>18.225000000000001</v>
      </c>
      <c r="Q24" s="310" t="s">
        <v>170</v>
      </c>
      <c r="R24" s="312" t="s">
        <v>610</v>
      </c>
      <c r="S24" s="398" t="s">
        <v>397</v>
      </c>
      <c r="T24" s="390">
        <v>66</v>
      </c>
      <c r="U24" s="418"/>
      <c r="V24" s="390">
        <f>T24/35</f>
        <v>1.8857142857142857</v>
      </c>
      <c r="W24" s="405"/>
      <c r="X24" s="387">
        <f>(T24*$D$2)/1000</f>
        <v>16.038</v>
      </c>
      <c r="Y24" s="406"/>
      <c r="Z24" s="81" t="s">
        <v>76</v>
      </c>
      <c r="AA24" s="280" t="s">
        <v>114</v>
      </c>
      <c r="AB24" s="292">
        <v>100</v>
      </c>
      <c r="AC24" s="293"/>
      <c r="AD24" s="293"/>
      <c r="AE24" s="294">
        <f>AB24/100</f>
        <v>1</v>
      </c>
      <c r="AF24" s="290">
        <f>(AB24*$D$2)/1000</f>
        <v>24.3</v>
      </c>
      <c r="AG24" s="284" t="s">
        <v>113</v>
      </c>
      <c r="AH24" s="81" t="s">
        <v>76</v>
      </c>
      <c r="AI24" s="280" t="s">
        <v>114</v>
      </c>
      <c r="AJ24" s="292">
        <v>100</v>
      </c>
      <c r="AK24" s="293"/>
      <c r="AL24" s="293"/>
      <c r="AM24" s="294">
        <f>AJ24/100</f>
        <v>1</v>
      </c>
      <c r="AN24" s="290">
        <f>(AJ24*$D$2)/1000</f>
        <v>24.3</v>
      </c>
      <c r="AO24" s="284" t="s">
        <v>113</v>
      </c>
    </row>
    <row r="25" spans="1:41" s="73" customFormat="1" ht="14.1" customHeight="1">
      <c r="A25" s="508"/>
      <c r="B25" s="81" t="s">
        <v>77</v>
      </c>
      <c r="C25" s="501" t="s">
        <v>115</v>
      </c>
      <c r="D25" s="35"/>
      <c r="E25" s="235"/>
      <c r="F25" s="30"/>
      <c r="G25" s="78"/>
      <c r="H25" s="149"/>
      <c r="I25" s="31"/>
      <c r="J25" s="299" t="s">
        <v>171</v>
      </c>
      <c r="K25" s="504" t="s">
        <v>172</v>
      </c>
      <c r="L25" s="58"/>
      <c r="M25" s="56"/>
      <c r="N25" s="30"/>
      <c r="O25" s="53"/>
      <c r="P25" s="149"/>
      <c r="Q25" s="31"/>
      <c r="R25" s="299" t="s">
        <v>611</v>
      </c>
      <c r="S25" s="23"/>
      <c r="T25" s="38"/>
      <c r="U25" s="30"/>
      <c r="V25" s="30"/>
      <c r="W25" s="51"/>
      <c r="X25" s="149"/>
      <c r="Y25" s="31"/>
      <c r="Z25" s="81" t="s">
        <v>77</v>
      </c>
      <c r="AA25" s="501" t="s">
        <v>115</v>
      </c>
      <c r="AB25" s="35"/>
      <c r="AC25" s="235"/>
      <c r="AD25" s="30"/>
      <c r="AE25" s="78"/>
      <c r="AF25" s="149"/>
      <c r="AG25" s="31"/>
      <c r="AH25" s="81" t="s">
        <v>77</v>
      </c>
      <c r="AI25" s="501" t="s">
        <v>115</v>
      </c>
      <c r="AJ25" s="35"/>
      <c r="AK25" s="235"/>
      <c r="AL25" s="30"/>
      <c r="AM25" s="78"/>
      <c r="AN25" s="149"/>
      <c r="AO25" s="31"/>
    </row>
    <row r="26" spans="1:41" s="73" customFormat="1" ht="14.1" customHeight="1">
      <c r="A26" s="508"/>
      <c r="B26" s="81" t="s">
        <v>73</v>
      </c>
      <c r="C26" s="509"/>
      <c r="D26" s="35"/>
      <c r="E26" s="63"/>
      <c r="F26" s="61"/>
      <c r="G26" s="217"/>
      <c r="H26" s="149"/>
      <c r="I26" s="31"/>
      <c r="J26" s="299" t="s">
        <v>173</v>
      </c>
      <c r="K26" s="505"/>
      <c r="L26" s="311"/>
      <c r="M26" s="56"/>
      <c r="N26" s="61"/>
      <c r="O26" s="53"/>
      <c r="P26" s="149"/>
      <c r="Q26" s="143"/>
      <c r="R26" s="299" t="s">
        <v>565</v>
      </c>
      <c r="S26" s="23"/>
      <c r="T26" s="54"/>
      <c r="U26" s="30"/>
      <c r="V26" s="30"/>
      <c r="W26" s="78"/>
      <c r="X26" s="149"/>
      <c r="Y26" s="31"/>
      <c r="Z26" s="81" t="s">
        <v>73</v>
      </c>
      <c r="AA26" s="509"/>
      <c r="AB26" s="35"/>
      <c r="AC26" s="63"/>
      <c r="AD26" s="61"/>
      <c r="AE26" s="217"/>
      <c r="AF26" s="149"/>
      <c r="AG26" s="31"/>
      <c r="AH26" s="81" t="s">
        <v>73</v>
      </c>
      <c r="AI26" s="509"/>
      <c r="AJ26" s="35"/>
      <c r="AK26" s="63"/>
      <c r="AL26" s="61"/>
      <c r="AM26" s="217"/>
      <c r="AN26" s="149"/>
      <c r="AO26" s="31"/>
    </row>
    <row r="27" spans="1:41" s="73" customFormat="1" ht="14.1" customHeight="1">
      <c r="A27" s="508"/>
      <c r="B27" s="39" t="s">
        <v>74</v>
      </c>
      <c r="C27" s="510"/>
      <c r="D27" s="35"/>
      <c r="E27" s="30"/>
      <c r="F27" s="30"/>
      <c r="G27" s="217"/>
      <c r="H27" s="149"/>
      <c r="I27" s="31"/>
      <c r="J27" s="39" t="s">
        <v>174</v>
      </c>
      <c r="K27" s="506"/>
      <c r="L27" s="54"/>
      <c r="M27" s="56"/>
      <c r="N27" s="30"/>
      <c r="O27" s="53"/>
      <c r="P27" s="149"/>
      <c r="Q27" s="31"/>
      <c r="R27" s="299" t="s">
        <v>134</v>
      </c>
      <c r="S27" s="23"/>
      <c r="T27" s="54"/>
      <c r="U27" s="30"/>
      <c r="V27" s="219"/>
      <c r="W27" s="78"/>
      <c r="X27" s="149"/>
      <c r="Y27" s="31"/>
      <c r="Z27" s="39" t="s">
        <v>74</v>
      </c>
      <c r="AA27" s="510"/>
      <c r="AB27" s="35"/>
      <c r="AC27" s="30"/>
      <c r="AD27" s="30"/>
      <c r="AE27" s="217"/>
      <c r="AF27" s="149"/>
      <c r="AG27" s="31"/>
      <c r="AH27" s="39" t="s">
        <v>74</v>
      </c>
      <c r="AI27" s="510"/>
      <c r="AJ27" s="35"/>
      <c r="AK27" s="30"/>
      <c r="AL27" s="30"/>
      <c r="AM27" s="217"/>
      <c r="AN27" s="149"/>
      <c r="AO27" s="31"/>
    </row>
    <row r="28" spans="1:41" s="73" customFormat="1" ht="14.1" customHeight="1">
      <c r="A28" s="498" t="s">
        <v>5</v>
      </c>
      <c r="B28" s="37" t="s">
        <v>107</v>
      </c>
      <c r="C28" s="20" t="s">
        <v>72</v>
      </c>
      <c r="D28" s="35">
        <v>40</v>
      </c>
      <c r="E28" s="30"/>
      <c r="F28" s="30"/>
      <c r="G28" s="78">
        <f>D28/100</f>
        <v>0.4</v>
      </c>
      <c r="H28" s="149">
        <f>(D28*$D$2)/1000</f>
        <v>9.7200000000000006</v>
      </c>
      <c r="I28" s="31"/>
      <c r="J28" s="37" t="s">
        <v>200</v>
      </c>
      <c r="K28" s="23" t="s">
        <v>202</v>
      </c>
      <c r="L28" s="54">
        <v>50</v>
      </c>
      <c r="M28" s="52"/>
      <c r="N28" s="52"/>
      <c r="O28" s="53">
        <f>L28/100</f>
        <v>0.5</v>
      </c>
      <c r="P28" s="149">
        <f>(L28*$D$2)/1000</f>
        <v>12.15</v>
      </c>
      <c r="Q28" s="31"/>
      <c r="R28" s="324" t="s">
        <v>190</v>
      </c>
      <c r="S28" s="64" t="s">
        <v>225</v>
      </c>
      <c r="T28" s="54">
        <v>2.5</v>
      </c>
      <c r="U28" s="30"/>
      <c r="V28" s="35"/>
      <c r="W28" s="164">
        <f>T28/100</f>
        <v>2.5000000000000001E-2</v>
      </c>
      <c r="X28" s="149"/>
      <c r="Y28" s="31"/>
      <c r="Z28" s="255" t="s">
        <v>86</v>
      </c>
      <c r="AA28" s="23" t="s">
        <v>0</v>
      </c>
      <c r="AB28" s="95">
        <v>15</v>
      </c>
      <c r="AC28" s="30">
        <f>AB28/20</f>
        <v>0.75</v>
      </c>
      <c r="AD28" s="10"/>
      <c r="AE28" s="10"/>
      <c r="AF28" s="149">
        <v>10</v>
      </c>
      <c r="AG28" s="31"/>
      <c r="AH28" s="316" t="s">
        <v>366</v>
      </c>
      <c r="AI28" s="23" t="s">
        <v>367</v>
      </c>
      <c r="AJ28" s="54">
        <v>30</v>
      </c>
      <c r="AK28" s="52"/>
      <c r="AL28" s="52"/>
      <c r="AM28" s="53">
        <f>AJ28/100</f>
        <v>0.3</v>
      </c>
      <c r="AN28" s="149">
        <f>(AJ28*$D$2)/1000</f>
        <v>7.29</v>
      </c>
      <c r="AO28" s="31"/>
    </row>
    <row r="29" spans="1:41" s="73" customFormat="1" ht="14.1" customHeight="1">
      <c r="A29" s="498"/>
      <c r="B29" s="39" t="s">
        <v>81</v>
      </c>
      <c r="C29" s="20" t="s">
        <v>109</v>
      </c>
      <c r="D29" s="35">
        <v>28</v>
      </c>
      <c r="E29" s="162">
        <f>D29/60</f>
        <v>0.46666666666666667</v>
      </c>
      <c r="F29" s="30"/>
      <c r="G29" s="78"/>
      <c r="H29" s="149">
        <f>(D29*$D$2)/1000</f>
        <v>6.8040000000000003</v>
      </c>
      <c r="I29" s="31"/>
      <c r="J29" s="39" t="s">
        <v>201</v>
      </c>
      <c r="K29" s="199" t="s">
        <v>194</v>
      </c>
      <c r="L29" s="86">
        <v>20</v>
      </c>
      <c r="M29" s="30"/>
      <c r="N29" s="35">
        <f>L29*0.5/35</f>
        <v>0.2857142857142857</v>
      </c>
      <c r="O29" s="30"/>
      <c r="P29" s="149">
        <f>(L29*$D$2)/1000</f>
        <v>4.8600000000000003</v>
      </c>
      <c r="Q29" s="31"/>
      <c r="R29" s="65" t="s">
        <v>224</v>
      </c>
      <c r="S29" s="23" t="s">
        <v>221</v>
      </c>
      <c r="T29" s="54">
        <v>60</v>
      </c>
      <c r="U29" s="162"/>
      <c r="V29" s="165">
        <f>T29/140</f>
        <v>0.42857142857142855</v>
      </c>
      <c r="W29" s="164"/>
      <c r="X29" s="149"/>
      <c r="Y29" s="140"/>
      <c r="Z29" s="180" t="s">
        <v>87</v>
      </c>
      <c r="AA29" s="23" t="s">
        <v>276</v>
      </c>
      <c r="AB29" s="54">
        <v>15</v>
      </c>
      <c r="AC29" s="30">
        <f>AB29/60</f>
        <v>0.25</v>
      </c>
      <c r="AD29" s="30"/>
      <c r="AE29" s="58"/>
      <c r="AF29" s="149">
        <v>10</v>
      </c>
      <c r="AG29" s="31"/>
      <c r="AH29" s="317" t="s">
        <v>359</v>
      </c>
      <c r="AI29" s="199" t="s">
        <v>194</v>
      </c>
      <c r="AJ29" s="86">
        <v>20</v>
      </c>
      <c r="AK29" s="30"/>
      <c r="AL29" s="38">
        <f>AJ29*0.5/35</f>
        <v>0.2857142857142857</v>
      </c>
      <c r="AM29" s="30"/>
      <c r="AN29" s="149">
        <f>(AJ29*$D$2)/1000</f>
        <v>4.8600000000000003</v>
      </c>
      <c r="AO29" s="31"/>
    </row>
    <row r="30" spans="1:41" s="73" customFormat="1" ht="14.1" customHeight="1">
      <c r="A30" s="498"/>
      <c r="B30" s="39" t="s">
        <v>108</v>
      </c>
      <c r="C30" s="20" t="s">
        <v>78</v>
      </c>
      <c r="D30" s="38">
        <v>15</v>
      </c>
      <c r="E30" s="30"/>
      <c r="F30" s="30"/>
      <c r="G30" s="51">
        <f>D30/100</f>
        <v>0.15</v>
      </c>
      <c r="H30" s="149">
        <f>(D30*$D$2)/1000</f>
        <v>3.645</v>
      </c>
      <c r="I30" s="31"/>
      <c r="J30" s="39" t="s">
        <v>134</v>
      </c>
      <c r="K30" s="199"/>
      <c r="L30" s="86"/>
      <c r="M30" s="30"/>
      <c r="N30" s="35"/>
      <c r="O30" s="30"/>
      <c r="P30" s="149"/>
      <c r="Q30" s="31"/>
      <c r="R30" s="65" t="s">
        <v>64</v>
      </c>
      <c r="S30" s="64" t="s">
        <v>222</v>
      </c>
      <c r="T30" s="54">
        <v>1</v>
      </c>
      <c r="U30" s="167"/>
      <c r="V30" s="165"/>
      <c r="W30" s="164"/>
      <c r="X30" s="149"/>
      <c r="Y30" s="161"/>
      <c r="Z30" s="255" t="s">
        <v>275</v>
      </c>
      <c r="AA30" s="23"/>
      <c r="AB30" s="54"/>
      <c r="AC30" s="58"/>
      <c r="AD30" s="58"/>
      <c r="AE30" s="53"/>
      <c r="AF30" s="31"/>
      <c r="AG30" s="31"/>
      <c r="AH30" s="317" t="s">
        <v>579</v>
      </c>
      <c r="AI30" s="199"/>
      <c r="AJ30" s="86"/>
      <c r="AK30" s="30"/>
      <c r="AL30" s="38"/>
      <c r="AM30" s="30"/>
      <c r="AN30" s="149"/>
      <c r="AO30" s="31"/>
    </row>
    <row r="31" spans="1:41" s="32" customFormat="1" ht="14.1" customHeight="1">
      <c r="A31" s="498"/>
      <c r="B31" s="55" t="s">
        <v>74</v>
      </c>
      <c r="C31" s="20"/>
      <c r="D31" s="38"/>
      <c r="E31" s="30"/>
      <c r="F31" s="30"/>
      <c r="G31" s="51"/>
      <c r="H31" s="149"/>
      <c r="I31" s="31"/>
      <c r="J31" s="39" t="s">
        <v>195</v>
      </c>
      <c r="K31" s="20"/>
      <c r="L31" s="35"/>
      <c r="M31" s="22"/>
      <c r="N31" s="58"/>
      <c r="O31" s="53"/>
      <c r="P31" s="149"/>
      <c r="Q31" s="31"/>
      <c r="R31" s="65" t="s">
        <v>65</v>
      </c>
      <c r="S31" s="66" t="s">
        <v>223</v>
      </c>
      <c r="T31" s="67">
        <v>35</v>
      </c>
      <c r="U31" s="168"/>
      <c r="V31" s="165"/>
      <c r="W31" s="164">
        <f>T31/100</f>
        <v>0.35</v>
      </c>
      <c r="X31" s="149"/>
      <c r="Y31" s="31"/>
      <c r="Z31" s="180" t="s">
        <v>79</v>
      </c>
      <c r="AA31" s="23"/>
      <c r="AB31" s="54"/>
      <c r="AC31" s="68"/>
      <c r="AD31" s="68"/>
      <c r="AE31" s="68"/>
      <c r="AF31" s="31"/>
      <c r="AG31" s="31"/>
      <c r="AH31" s="317" t="s">
        <v>580</v>
      </c>
      <c r="AI31" s="20"/>
      <c r="AJ31" s="38"/>
      <c r="AK31" s="22"/>
      <c r="AL31" s="58"/>
      <c r="AM31" s="53"/>
      <c r="AN31" s="149"/>
      <c r="AO31" s="31"/>
    </row>
    <row r="32" spans="1:41" s="32" customFormat="1" ht="14.1" customHeight="1">
      <c r="A32" s="498"/>
      <c r="B32" s="55" t="s">
        <v>2</v>
      </c>
      <c r="C32" s="23"/>
      <c r="D32" s="54"/>
      <c r="E32" s="167"/>
      <c r="F32" s="162"/>
      <c r="G32" s="164"/>
      <c r="H32" s="149"/>
      <c r="I32" s="140"/>
      <c r="J32" s="39" t="s">
        <v>2</v>
      </c>
      <c r="K32" s="20"/>
      <c r="L32" s="35"/>
      <c r="M32" s="11"/>
      <c r="N32" s="30"/>
      <c r="O32" s="53"/>
      <c r="P32" s="149"/>
      <c r="Q32" s="31"/>
      <c r="R32" s="65" t="s">
        <v>5</v>
      </c>
      <c r="S32" s="66"/>
      <c r="T32" s="67"/>
      <c r="U32" s="71"/>
      <c r="V32" s="71"/>
      <c r="W32" s="53"/>
      <c r="X32" s="31"/>
      <c r="Y32" s="31"/>
      <c r="Z32" s="180" t="s">
        <v>5</v>
      </c>
      <c r="AA32" s="20"/>
      <c r="AB32" s="38"/>
      <c r="AC32" s="54"/>
      <c r="AD32" s="54"/>
      <c r="AE32" s="54"/>
      <c r="AF32" s="181"/>
      <c r="AG32" s="31"/>
      <c r="AH32" s="317" t="s">
        <v>2</v>
      </c>
      <c r="AI32" s="20"/>
      <c r="AJ32" s="38"/>
      <c r="AK32" s="11"/>
      <c r="AL32" s="30"/>
      <c r="AM32" s="53"/>
      <c r="AN32" s="149"/>
      <c r="AO32" s="31"/>
    </row>
    <row r="33" spans="1:41" s="32" customFormat="1" ht="14.1" customHeight="1">
      <c r="A33" s="498"/>
      <c r="B33" s="118"/>
      <c r="C33" s="119"/>
      <c r="D33" s="120"/>
      <c r="E33" s="121"/>
      <c r="F33" s="121"/>
      <c r="G33" s="121"/>
      <c r="H33" s="156"/>
      <c r="I33" s="122"/>
      <c r="J33" s="118"/>
      <c r="K33" s="119"/>
      <c r="L33" s="120"/>
      <c r="M33" s="121"/>
      <c r="N33" s="121"/>
      <c r="O33" s="121"/>
      <c r="P33" s="156"/>
      <c r="Q33" s="135"/>
      <c r="R33" s="118"/>
      <c r="S33" s="64"/>
      <c r="T33" s="120"/>
      <c r="U33" s="121"/>
      <c r="V33" s="121"/>
      <c r="W33" s="53"/>
      <c r="X33" s="156"/>
      <c r="Y33" s="135"/>
      <c r="Z33" s="123"/>
      <c r="AA33" s="119"/>
      <c r="AB33" s="120"/>
      <c r="AC33" s="121"/>
      <c r="AD33" s="121"/>
      <c r="AE33" s="121"/>
      <c r="AF33" s="156"/>
      <c r="AG33" s="135"/>
      <c r="AH33" s="123"/>
      <c r="AI33" s="119"/>
      <c r="AJ33" s="120"/>
      <c r="AK33" s="121"/>
      <c r="AL33" s="121"/>
      <c r="AM33" s="121"/>
      <c r="AN33" s="156"/>
      <c r="AO33" s="135"/>
    </row>
    <row r="34" spans="1:41" s="32" customFormat="1" ht="14.1" customHeight="1">
      <c r="A34" s="498"/>
      <c r="B34" s="123"/>
      <c r="C34" s="347"/>
      <c r="D34" s="348"/>
      <c r="E34" s="121"/>
      <c r="F34" s="121"/>
      <c r="G34" s="121"/>
      <c r="H34" s="150"/>
      <c r="I34" s="122"/>
      <c r="J34" s="123"/>
      <c r="K34" s="347" t="s">
        <v>247</v>
      </c>
      <c r="L34" s="348">
        <v>1</v>
      </c>
      <c r="M34" s="121"/>
      <c r="N34" s="121"/>
      <c r="O34" s="121"/>
      <c r="P34" s="150"/>
      <c r="Q34" s="135"/>
      <c r="R34" s="119"/>
      <c r="S34" s="347" t="s">
        <v>625</v>
      </c>
      <c r="T34" s="348">
        <v>1</v>
      </c>
      <c r="U34" s="121"/>
      <c r="V34" s="121"/>
      <c r="W34" s="121"/>
      <c r="X34" s="150"/>
      <c r="Y34" s="135"/>
      <c r="Z34" s="325"/>
      <c r="AA34" s="347" t="s">
        <v>247</v>
      </c>
      <c r="AB34" s="348">
        <v>1</v>
      </c>
      <c r="AC34" s="121"/>
      <c r="AD34" s="121"/>
      <c r="AE34" s="121"/>
      <c r="AF34" s="150"/>
      <c r="AG34" s="135"/>
      <c r="AH34" s="325"/>
      <c r="AI34" s="347"/>
      <c r="AJ34" s="348"/>
      <c r="AK34" s="121"/>
      <c r="AL34" s="121"/>
      <c r="AM34" s="121"/>
      <c r="AN34" s="150"/>
      <c r="AO34" s="122"/>
    </row>
    <row r="35" spans="1:41" s="32" customFormat="1" ht="15" customHeight="1">
      <c r="A35" s="498"/>
      <c r="B35" s="132"/>
      <c r="C35" s="204" t="s">
        <v>102</v>
      </c>
      <c r="D35" s="169"/>
      <c r="E35" s="170"/>
      <c r="F35" s="170"/>
      <c r="G35" s="170"/>
      <c r="H35" s="176"/>
      <c r="I35" s="176" t="s">
        <v>339</v>
      </c>
      <c r="J35" s="132"/>
      <c r="K35" s="204" t="s">
        <v>40</v>
      </c>
      <c r="L35" s="176"/>
      <c r="M35" s="170"/>
      <c r="N35" s="170"/>
      <c r="O35" s="170"/>
      <c r="P35" s="176"/>
      <c r="Q35" s="176" t="s">
        <v>339</v>
      </c>
      <c r="R35" s="72"/>
      <c r="S35" s="204" t="s">
        <v>40</v>
      </c>
      <c r="T35" s="169"/>
      <c r="U35" s="170"/>
      <c r="V35" s="170"/>
      <c r="W35" s="170"/>
      <c r="X35" s="176"/>
      <c r="Y35" s="176" t="s">
        <v>339</v>
      </c>
      <c r="Z35" s="132"/>
      <c r="AA35" s="204" t="s">
        <v>40</v>
      </c>
      <c r="AB35" s="169"/>
      <c r="AC35" s="170"/>
      <c r="AD35" s="170"/>
      <c r="AE35" s="170"/>
      <c r="AF35" s="176"/>
      <c r="AG35" s="176" t="s">
        <v>339</v>
      </c>
      <c r="AH35" s="132"/>
      <c r="AI35" s="204" t="s">
        <v>40</v>
      </c>
      <c r="AJ35" s="169"/>
      <c r="AK35" s="170"/>
      <c r="AL35" s="170"/>
      <c r="AM35" s="170"/>
      <c r="AN35" s="176"/>
      <c r="AO35" s="176" t="s">
        <v>339</v>
      </c>
    </row>
    <row r="36" spans="1:41" s="341" customFormat="1" ht="15" customHeight="1">
      <c r="A36" s="489"/>
      <c r="B36" s="492" t="s">
        <v>239</v>
      </c>
      <c r="C36" s="172" t="s">
        <v>240</v>
      </c>
      <c r="D36" s="337"/>
      <c r="E36" s="338"/>
      <c r="F36" s="338"/>
      <c r="G36" s="338"/>
      <c r="H36" s="222"/>
      <c r="I36" s="340">
        <f>SUM(E5:E34)</f>
        <v>5.4666666666666668</v>
      </c>
      <c r="J36" s="492" t="s">
        <v>239</v>
      </c>
      <c r="K36" s="172" t="s">
        <v>240</v>
      </c>
      <c r="L36" s="337"/>
      <c r="M36" s="338"/>
      <c r="N36" s="338"/>
      <c r="O36" s="338"/>
      <c r="P36" s="222"/>
      <c r="Q36" s="340">
        <f>SUM(M5:M34)</f>
        <v>5.8</v>
      </c>
      <c r="R36" s="492" t="s">
        <v>239</v>
      </c>
      <c r="S36" s="172" t="s">
        <v>240</v>
      </c>
      <c r="T36" s="337"/>
      <c r="U36" s="338"/>
      <c r="V36" s="338"/>
      <c r="W36" s="338"/>
      <c r="X36" s="222"/>
      <c r="Y36" s="340">
        <f>SUM(U5:U34)</f>
        <v>5.583333333333333</v>
      </c>
      <c r="Z36" s="492" t="s">
        <v>239</v>
      </c>
      <c r="AA36" s="172" t="s">
        <v>240</v>
      </c>
      <c r="AB36" s="337"/>
      <c r="AC36" s="338"/>
      <c r="AD36" s="338"/>
      <c r="AE36" s="338"/>
      <c r="AF36" s="222"/>
      <c r="AG36" s="340">
        <f>SUM(AC5:AC34)</f>
        <v>7.25</v>
      </c>
      <c r="AH36" s="492" t="s">
        <v>239</v>
      </c>
      <c r="AI36" s="172" t="s">
        <v>240</v>
      </c>
      <c r="AJ36" s="337"/>
      <c r="AK36" s="338"/>
      <c r="AL36" s="338"/>
      <c r="AM36" s="338"/>
      <c r="AN36" s="222"/>
      <c r="AO36" s="340">
        <f>SUM(AK5:AK34)</f>
        <v>5.833333333333333</v>
      </c>
    </row>
    <row r="37" spans="1:41" s="342" customFormat="1" ht="12.75" customHeight="1">
      <c r="A37" s="490"/>
      <c r="B37" s="493"/>
      <c r="C37" s="173" t="s">
        <v>241</v>
      </c>
      <c r="D37" s="340"/>
      <c r="E37" s="338"/>
      <c r="F37" s="338"/>
      <c r="G37" s="338"/>
      <c r="H37" s="225"/>
      <c r="I37" s="340">
        <f>SUM(F5:F35)</f>
        <v>2.125</v>
      </c>
      <c r="J37" s="493"/>
      <c r="K37" s="173" t="s">
        <v>241</v>
      </c>
      <c r="L37" s="340"/>
      <c r="M37" s="338"/>
      <c r="N37" s="338"/>
      <c r="O37" s="338"/>
      <c r="P37" s="225"/>
      <c r="Q37" s="340">
        <f>SUM(N5:N35)</f>
        <v>2.8623376623376622</v>
      </c>
      <c r="R37" s="493"/>
      <c r="S37" s="173" t="s">
        <v>241</v>
      </c>
      <c r="T37" s="340"/>
      <c r="U37" s="338"/>
      <c r="V37" s="338"/>
      <c r="W37" s="338"/>
      <c r="X37" s="225"/>
      <c r="Y37" s="340">
        <f>SUM(V5:V35)</f>
        <v>2.8285714285714283</v>
      </c>
      <c r="Z37" s="493"/>
      <c r="AA37" s="173" t="s">
        <v>241</v>
      </c>
      <c r="AB37" s="340"/>
      <c r="AC37" s="338"/>
      <c r="AD37" s="338"/>
      <c r="AE37" s="338"/>
      <c r="AF37" s="225"/>
      <c r="AG37" s="340">
        <f>SUM(AD5:AD35)</f>
        <v>2.0071428571428571</v>
      </c>
      <c r="AH37" s="493"/>
      <c r="AI37" s="173" t="s">
        <v>241</v>
      </c>
      <c r="AJ37" s="340"/>
      <c r="AK37" s="338"/>
      <c r="AL37" s="338"/>
      <c r="AM37" s="338"/>
      <c r="AN37" s="225"/>
      <c r="AO37" s="340">
        <f>SUM(AL5:AL35)</f>
        <v>2.4285714285714284</v>
      </c>
    </row>
    <row r="38" spans="1:41" s="342" customFormat="1" ht="16.5" customHeight="1">
      <c r="A38" s="490"/>
      <c r="B38" s="493"/>
      <c r="C38" s="174" t="s">
        <v>242</v>
      </c>
      <c r="D38" s="343"/>
      <c r="E38" s="337"/>
      <c r="F38" s="337"/>
      <c r="G38" s="337"/>
      <c r="H38" s="226"/>
      <c r="I38" s="340">
        <f>SUM(G7:G32)</f>
        <v>1.9</v>
      </c>
      <c r="J38" s="493"/>
      <c r="K38" s="174" t="s">
        <v>242</v>
      </c>
      <c r="L38" s="343"/>
      <c r="M38" s="337"/>
      <c r="N38" s="337"/>
      <c r="O38" s="337"/>
      <c r="P38" s="226"/>
      <c r="Q38" s="340">
        <f>SUM(O7:O32)</f>
        <v>1.25</v>
      </c>
      <c r="R38" s="493"/>
      <c r="S38" s="174" t="s">
        <v>242</v>
      </c>
      <c r="T38" s="343"/>
      <c r="U38" s="337"/>
      <c r="V38" s="337"/>
      <c r="W38" s="337"/>
      <c r="X38" s="226"/>
      <c r="Y38" s="340">
        <f>SUM(W7:W32)</f>
        <v>1.4750000000000001</v>
      </c>
      <c r="Z38" s="493"/>
      <c r="AA38" s="174" t="s">
        <v>242</v>
      </c>
      <c r="AB38" s="343"/>
      <c r="AC38" s="337"/>
      <c r="AD38" s="337"/>
      <c r="AE38" s="337"/>
      <c r="AF38" s="226"/>
      <c r="AG38" s="340">
        <f>SUM(AE7:AE32)</f>
        <v>1.47</v>
      </c>
      <c r="AH38" s="493"/>
      <c r="AI38" s="174" t="s">
        <v>242</v>
      </c>
      <c r="AJ38" s="343"/>
      <c r="AK38" s="337"/>
      <c r="AL38" s="337"/>
      <c r="AM38" s="337"/>
      <c r="AN38" s="226"/>
      <c r="AO38" s="340">
        <f>SUM(AM7:AM32)</f>
        <v>1.95</v>
      </c>
    </row>
    <row r="39" spans="1:41" s="341" customFormat="1" ht="13.5" customHeight="1">
      <c r="A39" s="490"/>
      <c r="B39" s="493"/>
      <c r="C39" s="174" t="s">
        <v>243</v>
      </c>
      <c r="D39" s="343"/>
      <c r="E39" s="340"/>
      <c r="F39" s="340"/>
      <c r="G39" s="340"/>
      <c r="H39" s="226"/>
      <c r="I39" s="340">
        <f>D34</f>
        <v>0</v>
      </c>
      <c r="J39" s="493"/>
      <c r="K39" s="174" t="s">
        <v>243</v>
      </c>
      <c r="L39" s="343"/>
      <c r="M39" s="340"/>
      <c r="N39" s="340"/>
      <c r="O39" s="340"/>
      <c r="P39" s="226"/>
      <c r="Q39" s="340">
        <f>L34</f>
        <v>1</v>
      </c>
      <c r="R39" s="493"/>
      <c r="S39" s="174" t="s">
        <v>626</v>
      </c>
      <c r="T39" s="343"/>
      <c r="U39" s="340"/>
      <c r="V39" s="340"/>
      <c r="W39" s="340"/>
      <c r="X39" s="226"/>
      <c r="Y39" s="340">
        <f>T34</f>
        <v>1</v>
      </c>
      <c r="Z39" s="493"/>
      <c r="AA39" s="174" t="s">
        <v>243</v>
      </c>
      <c r="AB39" s="343"/>
      <c r="AC39" s="340"/>
      <c r="AD39" s="340"/>
      <c r="AE39" s="340"/>
      <c r="AF39" s="226"/>
      <c r="AG39" s="340">
        <f>AB34</f>
        <v>1</v>
      </c>
      <c r="AH39" s="493"/>
      <c r="AI39" s="174" t="s">
        <v>243</v>
      </c>
      <c r="AJ39" s="343"/>
      <c r="AK39" s="340"/>
      <c r="AL39" s="340"/>
      <c r="AM39" s="340"/>
      <c r="AN39" s="226"/>
      <c r="AO39" s="340">
        <f>AJ34</f>
        <v>0</v>
      </c>
    </row>
    <row r="40" spans="1:41" s="341" customFormat="1" ht="13.5" customHeight="1">
      <c r="A40" s="490"/>
      <c r="B40" s="493"/>
      <c r="C40" s="175" t="s">
        <v>244</v>
      </c>
      <c r="D40" s="343"/>
      <c r="E40" s="343"/>
      <c r="F40" s="343"/>
      <c r="G40" s="343"/>
      <c r="H40" s="226"/>
      <c r="I40" s="340">
        <v>2.5</v>
      </c>
      <c r="J40" s="493"/>
      <c r="K40" s="175" t="s">
        <v>244</v>
      </c>
      <c r="L40" s="343"/>
      <c r="M40" s="343"/>
      <c r="N40" s="343"/>
      <c r="O40" s="343"/>
      <c r="P40" s="226"/>
      <c r="Q40" s="340">
        <v>2.5</v>
      </c>
      <c r="R40" s="493"/>
      <c r="S40" s="175" t="s">
        <v>244</v>
      </c>
      <c r="T40" s="343"/>
      <c r="U40" s="343"/>
      <c r="V40" s="343"/>
      <c r="W40" s="343"/>
      <c r="X40" s="226"/>
      <c r="Y40" s="340">
        <v>2.6</v>
      </c>
      <c r="Z40" s="493"/>
      <c r="AA40" s="175" t="s">
        <v>244</v>
      </c>
      <c r="AB40" s="343"/>
      <c r="AC40" s="343"/>
      <c r="AD40" s="343"/>
      <c r="AE40" s="343"/>
      <c r="AF40" s="226"/>
      <c r="AG40" s="340">
        <v>2.4</v>
      </c>
      <c r="AH40" s="493"/>
      <c r="AI40" s="175" t="s">
        <v>244</v>
      </c>
      <c r="AJ40" s="343"/>
      <c r="AK40" s="343"/>
      <c r="AL40" s="343"/>
      <c r="AM40" s="343"/>
      <c r="AN40" s="226"/>
      <c r="AO40" s="340">
        <v>2.5</v>
      </c>
    </row>
    <row r="41" spans="1:41" s="341" customFormat="1" ht="16.5" customHeight="1">
      <c r="A41" s="491"/>
      <c r="B41" s="494"/>
      <c r="C41" s="174" t="s">
        <v>245</v>
      </c>
      <c r="D41" s="343"/>
      <c r="E41" s="343"/>
      <c r="F41" s="343"/>
      <c r="G41" s="343"/>
      <c r="H41" s="344"/>
      <c r="I41" s="344">
        <f>(I36*70)+(I37*75)+(I38*25)+(I39*60)+(I40*45)</f>
        <v>702.04166666666674</v>
      </c>
      <c r="J41" s="494"/>
      <c r="K41" s="174" t="s">
        <v>245</v>
      </c>
      <c r="L41" s="343"/>
      <c r="M41" s="343"/>
      <c r="N41" s="343"/>
      <c r="O41" s="343"/>
      <c r="P41" s="339"/>
      <c r="Q41" s="344">
        <f>(Q36*70)+(Q37*75)+(Q38*25)+(Q39*60)+(Q40*45)</f>
        <v>824.42532467532465</v>
      </c>
      <c r="R41" s="494"/>
      <c r="S41" s="174" t="s">
        <v>245</v>
      </c>
      <c r="T41" s="343"/>
      <c r="U41" s="343"/>
      <c r="V41" s="343"/>
      <c r="W41" s="343"/>
      <c r="X41" s="344"/>
      <c r="Y41" s="344">
        <f>(Y36*70)+(Y37*75)+(Y38*25)+(Y39*60)+(Y40*45)</f>
        <v>816.85119047619037</v>
      </c>
      <c r="Z41" s="494"/>
      <c r="AA41" s="174" t="s">
        <v>245</v>
      </c>
      <c r="AB41" s="343"/>
      <c r="AC41" s="343"/>
      <c r="AD41" s="343"/>
      <c r="AE41" s="343"/>
      <c r="AF41" s="344"/>
      <c r="AG41" s="344">
        <f>(AG36*70)+(AG37*75)+(AG38*25)+(AG39*60)+(AG40*45)</f>
        <v>862.78571428571422</v>
      </c>
      <c r="AH41" s="494"/>
      <c r="AI41" s="174" t="s">
        <v>245</v>
      </c>
      <c r="AJ41" s="343"/>
      <c r="AK41" s="343"/>
      <c r="AL41" s="343"/>
      <c r="AM41" s="343"/>
      <c r="AN41" s="344"/>
      <c r="AO41" s="344">
        <f>(AO36*70)+(AO37*75)+(AO38*25)+(AO39*60)+(AO40*45)</f>
        <v>751.72619047619048</v>
      </c>
    </row>
    <row r="42" spans="1:41" s="429" customFormat="1" ht="14.1" customHeight="1">
      <c r="C42" s="430" t="s">
        <v>638</v>
      </c>
      <c r="F42" s="431"/>
      <c r="G42" s="431"/>
      <c r="H42" s="432"/>
      <c r="K42" s="428" t="s">
        <v>639</v>
      </c>
      <c r="P42" s="432"/>
      <c r="S42" s="427" t="s">
        <v>640</v>
      </c>
      <c r="X42" s="432"/>
      <c r="AA42" s="430" t="s">
        <v>641</v>
      </c>
      <c r="AF42" s="432"/>
      <c r="AI42" s="430"/>
      <c r="AN42" s="432"/>
    </row>
    <row r="43" spans="1:41" ht="13.5" customHeight="1"/>
  </sheetData>
  <mergeCells count="23">
    <mergeCell ref="A5:A7"/>
    <mergeCell ref="A8:A15"/>
    <mergeCell ref="A16:A23"/>
    <mergeCell ref="A24:A27"/>
    <mergeCell ref="A3:A4"/>
    <mergeCell ref="D1:J1"/>
    <mergeCell ref="AI3:AJ3"/>
    <mergeCell ref="K3:L3"/>
    <mergeCell ref="K2:AO2"/>
    <mergeCell ref="S3:T3"/>
    <mergeCell ref="C3:D3"/>
    <mergeCell ref="AA3:AB3"/>
    <mergeCell ref="AI25:AI27"/>
    <mergeCell ref="A36:A41"/>
    <mergeCell ref="B36:B41"/>
    <mergeCell ref="J36:J41"/>
    <mergeCell ref="R36:R41"/>
    <mergeCell ref="Z36:Z41"/>
    <mergeCell ref="AH36:AH41"/>
    <mergeCell ref="C25:C27"/>
    <mergeCell ref="K25:K27"/>
    <mergeCell ref="AA25:AA27"/>
    <mergeCell ref="A28:A35"/>
  </mergeCells>
  <phoneticPr fontId="20" type="noConversion"/>
  <pageMargins left="0.39370078740157483" right="0.19685039370078741" top="0.19685039370078741" bottom="0.19685039370078741" header="0.39370078740157483" footer="0.3937007874015748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zoomScaleNormal="100" workbookViewId="0">
      <selection activeCell="AH16" sqref="AH16:AN21"/>
    </sheetView>
  </sheetViews>
  <sheetFormatPr defaultRowHeight="14.1" customHeight="1"/>
  <cols>
    <col min="1" max="1" width="2.875" customWidth="1"/>
    <col min="2" max="2" width="3.75" style="24" customWidth="1"/>
    <col min="3" max="3" width="11.625" style="24" customWidth="1"/>
    <col min="4" max="4" width="5" customWidth="1"/>
    <col min="5" max="5" width="5.5" hidden="1" customWidth="1"/>
    <col min="6" max="6" width="5.75" hidden="1" customWidth="1"/>
    <col min="7" max="7" width="6.625" hidden="1" customWidth="1"/>
    <col min="8" max="8" width="3.5" style="157" customWidth="1"/>
    <col min="9" max="9" width="5" customWidth="1"/>
    <col min="10" max="10" width="3.75" style="24" customWidth="1"/>
    <col min="11" max="11" width="10.875" style="24" customWidth="1"/>
    <col min="12" max="12" width="3.875" style="24" customWidth="1"/>
    <col min="13" max="13" width="6.625" hidden="1" customWidth="1"/>
    <col min="14" max="14" width="5.875" hidden="1" customWidth="1"/>
    <col min="15" max="15" width="6" hidden="1" customWidth="1"/>
    <col min="16" max="16" width="4.125" customWidth="1"/>
    <col min="17" max="17" width="3.875" customWidth="1"/>
    <col min="18" max="18" width="4" style="24" customWidth="1"/>
    <col min="19" max="19" width="9.75" style="24" customWidth="1"/>
    <col min="20" max="20" width="4.375" customWidth="1"/>
    <col min="21" max="21" width="4.75" hidden="1" customWidth="1"/>
    <col min="22" max="22" width="6" hidden="1" customWidth="1"/>
    <col min="23" max="23" width="5.5" hidden="1" customWidth="1"/>
    <col min="24" max="24" width="3.5" style="157" customWidth="1"/>
    <col min="25" max="25" width="4" customWidth="1"/>
    <col min="26" max="26" width="3.25" style="24" customWidth="1"/>
    <col min="27" max="27" width="10.5" style="24" customWidth="1"/>
    <col min="28" max="28" width="3.625" style="2" customWidth="1"/>
    <col min="29" max="29" width="6.625" style="2" hidden="1" customWidth="1"/>
    <col min="30" max="30" width="6.75" hidden="1" customWidth="1"/>
    <col min="31" max="31" width="6.625" hidden="1" customWidth="1"/>
    <col min="32" max="32" width="3.625" style="157" customWidth="1"/>
    <col min="33" max="33" width="4.375" customWidth="1"/>
    <col min="34" max="34" width="4.125" style="24" customWidth="1"/>
    <col min="35" max="35" width="9.875" style="215" customWidth="1"/>
    <col min="36" max="36" width="4.875" customWidth="1"/>
    <col min="37" max="39" width="6.625" hidden="1" customWidth="1"/>
    <col min="40" max="40" width="3.875" style="157" customWidth="1"/>
    <col min="41" max="41" width="4" customWidth="1"/>
  </cols>
  <sheetData>
    <row r="1" spans="1:41" ht="14.1" customHeight="1">
      <c r="A1" s="13"/>
      <c r="B1" s="200"/>
      <c r="C1" s="200"/>
      <c r="D1" s="495" t="s">
        <v>21</v>
      </c>
      <c r="E1" s="495"/>
      <c r="F1" s="495"/>
      <c r="G1" s="495"/>
      <c r="H1" s="495"/>
      <c r="I1" s="495"/>
      <c r="J1" s="495"/>
      <c r="K1" s="24" t="s">
        <v>670</v>
      </c>
      <c r="L1" s="24" t="s">
        <v>368</v>
      </c>
      <c r="X1" s="155"/>
      <c r="Z1" s="200"/>
      <c r="AA1" s="200"/>
      <c r="AB1" s="13"/>
      <c r="AC1" s="13"/>
      <c r="AF1" s="155"/>
      <c r="AG1" s="13"/>
      <c r="AH1" s="200"/>
      <c r="AI1" s="200"/>
      <c r="AJ1" s="13"/>
      <c r="AK1" s="13"/>
      <c r="AL1" s="13"/>
      <c r="AN1" s="155"/>
      <c r="AO1" s="13"/>
    </row>
    <row r="2" spans="1:41" ht="14.1" customHeight="1">
      <c r="A2" s="1" t="s">
        <v>20</v>
      </c>
      <c r="B2" s="201" t="s">
        <v>38</v>
      </c>
      <c r="C2" s="201" t="s">
        <v>3</v>
      </c>
      <c r="D2" s="154">
        <v>243</v>
      </c>
      <c r="E2" s="154"/>
      <c r="F2" s="154"/>
      <c r="G2" s="154"/>
      <c r="H2" s="154"/>
      <c r="I2" s="154"/>
      <c r="J2" s="209"/>
      <c r="K2" s="496" t="s">
        <v>35</v>
      </c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497"/>
      <c r="AK2" s="497"/>
      <c r="AL2" s="497"/>
      <c r="AM2" s="497"/>
      <c r="AN2" s="497"/>
      <c r="AO2" s="497"/>
    </row>
    <row r="3" spans="1:41" s="24" customFormat="1" ht="14.1" customHeight="1">
      <c r="A3" s="500" t="s">
        <v>25</v>
      </c>
      <c r="B3" s="26"/>
      <c r="C3" s="499">
        <v>43542</v>
      </c>
      <c r="D3" s="499"/>
      <c r="E3" s="27"/>
      <c r="F3" s="27"/>
      <c r="G3" s="27"/>
      <c r="H3" s="151"/>
      <c r="I3" s="26" t="s">
        <v>26</v>
      </c>
      <c r="J3" s="26"/>
      <c r="K3" s="499">
        <v>43543</v>
      </c>
      <c r="L3" s="499"/>
      <c r="M3" s="27"/>
      <c r="N3" s="27"/>
      <c r="O3" s="27"/>
      <c r="P3" s="27"/>
      <c r="Q3" s="26" t="s">
        <v>27</v>
      </c>
      <c r="R3" s="26"/>
      <c r="S3" s="499">
        <v>43544</v>
      </c>
      <c r="T3" s="499"/>
      <c r="U3" s="27"/>
      <c r="V3" s="27"/>
      <c r="W3" s="27"/>
      <c r="X3" s="151"/>
      <c r="Y3" s="26" t="s">
        <v>28</v>
      </c>
      <c r="Z3" s="26"/>
      <c r="AA3" s="499">
        <v>43545</v>
      </c>
      <c r="AB3" s="499"/>
      <c r="AC3" s="27"/>
      <c r="AD3" s="27"/>
      <c r="AE3" s="27"/>
      <c r="AF3" s="151"/>
      <c r="AG3" s="26" t="s">
        <v>29</v>
      </c>
      <c r="AH3" s="26"/>
      <c r="AI3" s="499">
        <v>43546</v>
      </c>
      <c r="AJ3" s="499"/>
      <c r="AK3" s="27"/>
      <c r="AL3" s="27"/>
      <c r="AM3" s="27"/>
      <c r="AN3" s="151"/>
      <c r="AO3" s="26" t="s">
        <v>30</v>
      </c>
    </row>
    <row r="4" spans="1:41" s="24" customFormat="1" ht="14.1" customHeight="1">
      <c r="A4" s="500"/>
      <c r="B4" s="26" t="s">
        <v>12</v>
      </c>
      <c r="C4" s="26" t="s">
        <v>13</v>
      </c>
      <c r="D4" s="26" t="s">
        <v>31</v>
      </c>
      <c r="E4" s="26" t="s">
        <v>44</v>
      </c>
      <c r="F4" s="26" t="s">
        <v>46</v>
      </c>
      <c r="G4" s="26" t="s">
        <v>49</v>
      </c>
      <c r="H4" s="149" t="s">
        <v>43</v>
      </c>
      <c r="I4" s="26" t="s">
        <v>124</v>
      </c>
      <c r="J4" s="26" t="s">
        <v>12</v>
      </c>
      <c r="K4" s="26" t="s">
        <v>13</v>
      </c>
      <c r="L4" s="26" t="s">
        <v>16</v>
      </c>
      <c r="M4" s="26" t="s">
        <v>44</v>
      </c>
      <c r="N4" s="26" t="s">
        <v>46</v>
      </c>
      <c r="O4" s="26" t="s">
        <v>49</v>
      </c>
      <c r="P4" s="149" t="s">
        <v>43</v>
      </c>
      <c r="Q4" s="26" t="s">
        <v>124</v>
      </c>
      <c r="R4" s="26" t="s">
        <v>12</v>
      </c>
      <c r="S4" s="26" t="s">
        <v>13</v>
      </c>
      <c r="T4" s="26" t="s">
        <v>31</v>
      </c>
      <c r="U4" s="26" t="s">
        <v>44</v>
      </c>
      <c r="V4" s="26" t="s">
        <v>46</v>
      </c>
      <c r="W4" s="26" t="s">
        <v>49</v>
      </c>
      <c r="X4" s="149" t="s">
        <v>43</v>
      </c>
      <c r="Y4" s="26" t="s">
        <v>124</v>
      </c>
      <c r="Z4" s="26" t="s">
        <v>12</v>
      </c>
      <c r="AA4" s="26" t="s">
        <v>13</v>
      </c>
      <c r="AB4" s="26" t="s">
        <v>31</v>
      </c>
      <c r="AC4" s="26" t="s">
        <v>44</v>
      </c>
      <c r="AD4" s="26" t="s">
        <v>46</v>
      </c>
      <c r="AE4" s="26" t="s">
        <v>49</v>
      </c>
      <c r="AF4" s="149" t="s">
        <v>43</v>
      </c>
      <c r="AG4" s="26" t="s">
        <v>124</v>
      </c>
      <c r="AH4" s="26" t="s">
        <v>12</v>
      </c>
      <c r="AI4" s="28" t="s">
        <v>13</v>
      </c>
      <c r="AJ4" s="26" t="s">
        <v>31</v>
      </c>
      <c r="AK4" s="26" t="s">
        <v>44</v>
      </c>
      <c r="AL4" s="26" t="s">
        <v>46</v>
      </c>
      <c r="AM4" s="26" t="s">
        <v>49</v>
      </c>
      <c r="AN4" s="149" t="s">
        <v>43</v>
      </c>
      <c r="AO4" s="26" t="s">
        <v>124</v>
      </c>
    </row>
    <row r="5" spans="1:41" s="73" customFormat="1" ht="14.1" customHeight="1">
      <c r="A5" s="507" t="s">
        <v>32</v>
      </c>
      <c r="B5" s="37" t="s">
        <v>59</v>
      </c>
      <c r="C5" s="20" t="s">
        <v>60</v>
      </c>
      <c r="D5" s="95">
        <v>110</v>
      </c>
      <c r="E5" s="30">
        <f>D5/20</f>
        <v>5.5</v>
      </c>
      <c r="F5" s="10"/>
      <c r="G5" s="10"/>
      <c r="H5" s="149">
        <f>(D5*$D$2)/1000</f>
        <v>26.73</v>
      </c>
      <c r="I5" s="143"/>
      <c r="J5" s="81" t="s">
        <v>84</v>
      </c>
      <c r="K5" s="6" t="s">
        <v>41</v>
      </c>
      <c r="L5" s="95">
        <v>80</v>
      </c>
      <c r="M5" s="30">
        <f>L5/20</f>
        <v>4</v>
      </c>
      <c r="N5" s="10"/>
      <c r="O5" s="10"/>
      <c r="P5" s="149">
        <f>(L5*$D$2)/1000</f>
        <v>19.440000000000001</v>
      </c>
      <c r="Q5" s="143"/>
      <c r="R5" s="81" t="s">
        <v>282</v>
      </c>
      <c r="S5" s="6" t="s">
        <v>283</v>
      </c>
      <c r="T5" s="95">
        <v>110</v>
      </c>
      <c r="U5" s="30">
        <f>T5/20</f>
        <v>5.5</v>
      </c>
      <c r="V5" s="10"/>
      <c r="W5" s="10"/>
      <c r="X5" s="149">
        <v>144</v>
      </c>
      <c r="Y5" s="143"/>
      <c r="Z5" s="81" t="s">
        <v>84</v>
      </c>
      <c r="AA5" s="6" t="s">
        <v>41</v>
      </c>
      <c r="AB5" s="95">
        <v>80</v>
      </c>
      <c r="AC5" s="30">
        <f>AB5/20</f>
        <v>4</v>
      </c>
      <c r="AD5" s="10"/>
      <c r="AE5" s="10"/>
      <c r="AF5" s="149">
        <f>(AB5*$D$2)/1000</f>
        <v>19.440000000000001</v>
      </c>
      <c r="AG5" s="143"/>
      <c r="AH5" s="81" t="s">
        <v>323</v>
      </c>
      <c r="AI5" s="6" t="s">
        <v>324</v>
      </c>
      <c r="AJ5" s="95">
        <v>90</v>
      </c>
      <c r="AK5" s="30">
        <f>AJ5/20</f>
        <v>4.5</v>
      </c>
      <c r="AL5" s="10"/>
      <c r="AM5" s="10"/>
      <c r="AN5" s="149">
        <f>(AJ5*$D$2)/1000</f>
        <v>21.87</v>
      </c>
      <c r="AO5" s="143"/>
    </row>
    <row r="6" spans="1:41" s="73" customFormat="1" ht="14.1" customHeight="1">
      <c r="A6" s="507"/>
      <c r="B6" s="39" t="s">
        <v>58</v>
      </c>
      <c r="C6" s="115"/>
      <c r="D6" s="116"/>
      <c r="E6" s="30"/>
      <c r="F6" s="30"/>
      <c r="G6" s="78"/>
      <c r="H6" s="21"/>
      <c r="I6" s="31"/>
      <c r="J6" s="33" t="s">
        <v>36</v>
      </c>
      <c r="K6" s="115" t="s">
        <v>85</v>
      </c>
      <c r="L6" s="116">
        <v>20</v>
      </c>
      <c r="M6" s="30">
        <f>L6/20</f>
        <v>1</v>
      </c>
      <c r="N6" s="30"/>
      <c r="O6" s="10"/>
      <c r="P6" s="21"/>
      <c r="Q6" s="21"/>
      <c r="R6" s="33" t="s">
        <v>206</v>
      </c>
      <c r="S6" s="115"/>
      <c r="T6" s="116"/>
      <c r="U6" s="30"/>
      <c r="V6" s="30"/>
      <c r="W6" s="10"/>
      <c r="X6" s="149"/>
      <c r="Y6" s="21"/>
      <c r="Z6" s="33" t="s">
        <v>36</v>
      </c>
      <c r="AA6" s="115" t="s">
        <v>85</v>
      </c>
      <c r="AB6" s="116">
        <v>20</v>
      </c>
      <c r="AC6" s="30">
        <f>AB6/20</f>
        <v>1</v>
      </c>
      <c r="AD6" s="30"/>
      <c r="AE6" s="10"/>
      <c r="AF6" s="21"/>
      <c r="AG6" s="21"/>
      <c r="AH6" s="33" t="s">
        <v>325</v>
      </c>
      <c r="AI6" s="115" t="s">
        <v>326</v>
      </c>
      <c r="AJ6" s="116">
        <v>20</v>
      </c>
      <c r="AK6" s="30">
        <f>AJ6/20</f>
        <v>1</v>
      </c>
      <c r="AL6" s="30"/>
      <c r="AM6" s="10"/>
      <c r="AN6" s="149"/>
      <c r="AO6" s="21"/>
    </row>
    <row r="7" spans="1:41" s="73" customFormat="1" ht="14.1" customHeight="1">
      <c r="A7" s="507"/>
      <c r="B7" s="40"/>
      <c r="C7" s="20"/>
      <c r="D7" s="230"/>
      <c r="E7" s="10"/>
      <c r="F7" s="10"/>
      <c r="G7" s="10"/>
      <c r="H7" s="31"/>
      <c r="I7" s="31"/>
      <c r="J7" s="33" t="s">
        <v>17</v>
      </c>
      <c r="K7" s="34"/>
      <c r="L7" s="4"/>
      <c r="M7" s="10"/>
      <c r="N7" s="10"/>
      <c r="O7" s="10"/>
      <c r="P7" s="31"/>
      <c r="Q7" s="21"/>
      <c r="R7" s="84" t="s">
        <v>284</v>
      </c>
      <c r="S7" s="34"/>
      <c r="T7" s="4"/>
      <c r="U7" s="10"/>
      <c r="V7" s="10"/>
      <c r="W7" s="10"/>
      <c r="X7" s="149"/>
      <c r="Y7" s="21"/>
      <c r="Z7" s="33" t="s">
        <v>17</v>
      </c>
      <c r="AA7" s="34"/>
      <c r="AB7" s="4"/>
      <c r="AC7" s="10"/>
      <c r="AD7" s="10"/>
      <c r="AE7" s="10"/>
      <c r="AF7" s="31"/>
      <c r="AG7" s="21"/>
      <c r="AH7" s="33" t="s">
        <v>327</v>
      </c>
      <c r="AI7" s="34"/>
      <c r="AJ7" s="4"/>
      <c r="AK7" s="10"/>
      <c r="AL7" s="10"/>
      <c r="AM7" s="10"/>
      <c r="AN7" s="149"/>
      <c r="AO7" s="21"/>
    </row>
    <row r="8" spans="1:41" s="73" customFormat="1" ht="14.1" customHeight="1">
      <c r="A8" s="507" t="s">
        <v>33</v>
      </c>
      <c r="B8" s="316" t="s">
        <v>251</v>
      </c>
      <c r="C8" s="20" t="s">
        <v>675</v>
      </c>
      <c r="D8" s="38">
        <v>120</v>
      </c>
      <c r="E8" s="30"/>
      <c r="F8" s="38"/>
      <c r="G8" s="217"/>
      <c r="H8" s="149" t="s">
        <v>414</v>
      </c>
      <c r="I8" s="31"/>
      <c r="J8" s="37" t="s">
        <v>407</v>
      </c>
      <c r="K8" s="270" t="s">
        <v>266</v>
      </c>
      <c r="L8" s="260">
        <v>75</v>
      </c>
      <c r="M8" s="361"/>
      <c r="N8" s="277">
        <f>L8/40</f>
        <v>1.875</v>
      </c>
      <c r="O8" s="261"/>
      <c r="P8" s="262">
        <f>(L8*$D$2)/1000</f>
        <v>18.225000000000001</v>
      </c>
      <c r="Q8" s="310" t="s">
        <v>135</v>
      </c>
      <c r="R8" s="39" t="s">
        <v>581</v>
      </c>
      <c r="S8" s="345" t="s">
        <v>285</v>
      </c>
      <c r="T8" s="364">
        <v>25</v>
      </c>
      <c r="U8" s="346"/>
      <c r="V8" s="282">
        <f>T8/35</f>
        <v>0.7142857142857143</v>
      </c>
      <c r="W8" s="283"/>
      <c r="X8" s="290">
        <f>(T8*$D$2)/1000</f>
        <v>6.0750000000000002</v>
      </c>
      <c r="Y8" s="284" t="s">
        <v>170</v>
      </c>
      <c r="Z8" s="259" t="s">
        <v>207</v>
      </c>
      <c r="AA8" s="270" t="s">
        <v>199</v>
      </c>
      <c r="AB8" s="260">
        <v>55</v>
      </c>
      <c r="AC8" s="271"/>
      <c r="AD8" s="260">
        <f>AB8*0.65/35</f>
        <v>1.0214285714285714</v>
      </c>
      <c r="AE8" s="302"/>
      <c r="AF8" s="262">
        <f>(AB8*$D$2)/1000</f>
        <v>13.365</v>
      </c>
      <c r="AG8" s="284" t="s">
        <v>170</v>
      </c>
      <c r="AH8" s="316" t="s">
        <v>180</v>
      </c>
      <c r="AI8" s="360" t="s">
        <v>215</v>
      </c>
      <c r="AJ8" s="323">
        <v>65</v>
      </c>
      <c r="AK8" s="361"/>
      <c r="AL8" s="277">
        <f>AJ8/35</f>
        <v>1.8571428571428572</v>
      </c>
      <c r="AM8" s="323"/>
      <c r="AN8" s="149">
        <f t="shared" ref="AN8:AN12" si="0">(AJ8*$D$2)/1000</f>
        <v>15.795</v>
      </c>
      <c r="AO8" s="272" t="s">
        <v>135</v>
      </c>
    </row>
    <row r="9" spans="1:41" s="73" customFormat="1" ht="14.1" customHeight="1">
      <c r="A9" s="507"/>
      <c r="B9" s="317" t="s">
        <v>676</v>
      </c>
      <c r="C9" s="20" t="s">
        <v>677</v>
      </c>
      <c r="D9" s="38">
        <v>3</v>
      </c>
      <c r="E9" s="271"/>
      <c r="F9" s="260">
        <f>D9*0.65/35</f>
        <v>5.5714285714285716E-2</v>
      </c>
      <c r="G9" s="302"/>
      <c r="H9" s="262">
        <f>(D9*'0325~0329'!$D$2)/1000</f>
        <v>0.72899999999999998</v>
      </c>
      <c r="I9" s="310" t="s">
        <v>135</v>
      </c>
      <c r="J9" s="39" t="s">
        <v>408</v>
      </c>
      <c r="K9" s="23" t="s">
        <v>184</v>
      </c>
      <c r="L9" s="54">
        <v>20</v>
      </c>
      <c r="M9" s="30"/>
      <c r="N9" s="30"/>
      <c r="O9" s="217">
        <f>L9/100</f>
        <v>0.2</v>
      </c>
      <c r="P9" s="149">
        <f>(L9*$D$2)/1000</f>
        <v>4.8600000000000003</v>
      </c>
      <c r="Q9" s="31"/>
      <c r="R9" s="39" t="s">
        <v>582</v>
      </c>
      <c r="S9" s="82" t="s">
        <v>286</v>
      </c>
      <c r="T9" s="86">
        <v>55</v>
      </c>
      <c r="U9" s="40"/>
      <c r="V9" s="30">
        <f>T9/35</f>
        <v>1.5714285714285714</v>
      </c>
      <c r="W9" s="78"/>
      <c r="X9" s="149">
        <f>(T9*$D$2)/1000</f>
        <v>13.365</v>
      </c>
      <c r="Y9" s="31" t="s">
        <v>170</v>
      </c>
      <c r="Z9" s="55" t="s">
        <v>208</v>
      </c>
      <c r="AA9" s="23" t="s">
        <v>209</v>
      </c>
      <c r="AB9" s="54">
        <v>1</v>
      </c>
      <c r="AC9" s="30"/>
      <c r="AD9" s="30"/>
      <c r="AE9" s="53"/>
      <c r="AF9" s="149">
        <f>(AB9*$D$2)/1000</f>
        <v>0.24299999999999999</v>
      </c>
      <c r="AG9" s="31"/>
      <c r="AH9" s="317" t="s">
        <v>355</v>
      </c>
      <c r="AI9" s="42" t="s">
        <v>252</v>
      </c>
      <c r="AJ9" s="314">
        <v>1</v>
      </c>
      <c r="AK9" s="87"/>
      <c r="AL9" s="40"/>
      <c r="AM9" s="78"/>
      <c r="AN9" s="149">
        <f t="shared" si="0"/>
        <v>0.24299999999999999</v>
      </c>
      <c r="AO9" s="31"/>
    </row>
    <row r="10" spans="1:41" s="73" customFormat="1" ht="14.1" customHeight="1">
      <c r="A10" s="507"/>
      <c r="B10" s="317" t="s">
        <v>678</v>
      </c>
      <c r="C10" s="20" t="s">
        <v>679</v>
      </c>
      <c r="D10" s="38">
        <v>0.5</v>
      </c>
      <c r="E10" s="30"/>
      <c r="F10" s="30"/>
      <c r="G10" s="217"/>
      <c r="H10" s="149">
        <f>(D10*'0325~0329'!$D$2)/1000</f>
        <v>0.1215</v>
      </c>
      <c r="I10" s="31"/>
      <c r="J10" s="39" t="s">
        <v>409</v>
      </c>
      <c r="K10" s="23" t="s">
        <v>141</v>
      </c>
      <c r="L10" s="54">
        <v>1</v>
      </c>
      <c r="M10" s="11"/>
      <c r="N10" s="30"/>
      <c r="O10" s="51"/>
      <c r="P10" s="149">
        <f>(L10*$D$2)/1000</f>
        <v>0.24299999999999999</v>
      </c>
      <c r="Q10" s="140"/>
      <c r="R10" s="39" t="s">
        <v>583</v>
      </c>
      <c r="S10" s="82" t="s">
        <v>295</v>
      </c>
      <c r="T10" s="86">
        <v>10</v>
      </c>
      <c r="U10" s="56"/>
      <c r="V10" s="30"/>
      <c r="W10" s="78">
        <f t="shared" ref="W10:W14" si="1">T10/100</f>
        <v>0.1</v>
      </c>
      <c r="X10" s="149">
        <v>24</v>
      </c>
      <c r="Y10" s="31"/>
      <c r="Z10" s="55" t="s">
        <v>154</v>
      </c>
      <c r="AA10" s="23" t="s">
        <v>210</v>
      </c>
      <c r="AB10" s="54">
        <v>30</v>
      </c>
      <c r="AC10" s="30"/>
      <c r="AD10" s="30"/>
      <c r="AE10" s="117">
        <f>AB10/100</f>
        <v>0.3</v>
      </c>
      <c r="AF10" s="149">
        <f>(AB10*$D$2)/1000</f>
        <v>7.29</v>
      </c>
      <c r="AG10" s="31"/>
      <c r="AH10" s="317" t="s">
        <v>356</v>
      </c>
      <c r="AI10" s="42" t="s">
        <v>294</v>
      </c>
      <c r="AJ10" s="314">
        <v>1</v>
      </c>
      <c r="AK10" s="30"/>
      <c r="AL10" s="30"/>
      <c r="AM10" s="314">
        <f>AJ10/100</f>
        <v>0.01</v>
      </c>
      <c r="AN10" s="149">
        <f t="shared" si="0"/>
        <v>0.24299999999999999</v>
      </c>
      <c r="AO10" s="216"/>
    </row>
    <row r="11" spans="1:41" s="73" customFormat="1" ht="14.1" customHeight="1">
      <c r="A11" s="507"/>
      <c r="B11" s="317" t="s">
        <v>680</v>
      </c>
      <c r="C11" s="20" t="s">
        <v>681</v>
      </c>
      <c r="D11" s="38"/>
      <c r="E11" s="30"/>
      <c r="F11" s="30"/>
      <c r="G11" s="314"/>
      <c r="H11" s="149"/>
      <c r="I11" s="31"/>
      <c r="J11" s="39" t="s">
        <v>410</v>
      </c>
      <c r="K11" s="23" t="s">
        <v>264</v>
      </c>
      <c r="L11" s="54">
        <v>3</v>
      </c>
      <c r="M11" s="274"/>
      <c r="N11" s="38"/>
      <c r="O11" s="51">
        <f>L11/100</f>
        <v>0.03</v>
      </c>
      <c r="P11" s="149">
        <f>(L11*$D$2)/1000</f>
        <v>0.72899999999999998</v>
      </c>
      <c r="Q11" s="31"/>
      <c r="R11" s="39" t="s">
        <v>584</v>
      </c>
      <c r="S11" s="82" t="s">
        <v>289</v>
      </c>
      <c r="T11" s="86">
        <v>40</v>
      </c>
      <c r="U11" s="54"/>
      <c r="V11" s="35"/>
      <c r="W11" s="78">
        <f t="shared" si="1"/>
        <v>0.4</v>
      </c>
      <c r="X11" s="149">
        <v>80</v>
      </c>
      <c r="Y11" s="143"/>
      <c r="Z11" s="279"/>
      <c r="AA11" s="23" t="s">
        <v>211</v>
      </c>
      <c r="AB11" s="54">
        <v>15</v>
      </c>
      <c r="AC11" s="30"/>
      <c r="AD11" s="30"/>
      <c r="AE11" s="117">
        <f>AB11/100</f>
        <v>0.15</v>
      </c>
      <c r="AF11" s="149">
        <f>(AB11*$D$2)/1000</f>
        <v>3.645</v>
      </c>
      <c r="AG11" s="31"/>
      <c r="AH11" s="317" t="s">
        <v>357</v>
      </c>
      <c r="AI11" s="358" t="s">
        <v>354</v>
      </c>
      <c r="AJ11" s="314">
        <v>25</v>
      </c>
      <c r="AK11" s="86"/>
      <c r="AL11" s="30"/>
      <c r="AM11" s="314">
        <f>AJ11/100</f>
        <v>0.25</v>
      </c>
      <c r="AN11" s="149">
        <f t="shared" si="0"/>
        <v>6.0750000000000002</v>
      </c>
      <c r="AO11" s="31"/>
    </row>
    <row r="12" spans="1:41" s="73" customFormat="1" ht="14.1" customHeight="1">
      <c r="A12" s="507"/>
      <c r="B12" s="240" t="s">
        <v>682</v>
      </c>
      <c r="C12" s="20"/>
      <c r="D12" s="231"/>
      <c r="E12" s="30"/>
      <c r="F12" s="30"/>
      <c r="G12" s="314"/>
      <c r="H12" s="149"/>
      <c r="I12" s="31"/>
      <c r="J12" s="264" t="s">
        <v>411</v>
      </c>
      <c r="K12" s="23" t="s">
        <v>412</v>
      </c>
      <c r="L12" s="54">
        <v>20</v>
      </c>
      <c r="M12" s="30"/>
      <c r="N12" s="30"/>
      <c r="O12" s="51"/>
      <c r="P12" s="149">
        <f>(L12*$D$2)/1000</f>
        <v>4.8600000000000003</v>
      </c>
      <c r="Q12" s="140"/>
      <c r="R12" s="39" t="s">
        <v>585</v>
      </c>
      <c r="S12" s="82" t="s">
        <v>290</v>
      </c>
      <c r="T12" s="86">
        <v>10</v>
      </c>
      <c r="U12" s="87"/>
      <c r="V12" s="40"/>
      <c r="W12" s="78">
        <f t="shared" si="1"/>
        <v>0.1</v>
      </c>
      <c r="X12" s="149">
        <v>1.6</v>
      </c>
      <c r="Y12" s="31"/>
      <c r="Z12" s="279"/>
      <c r="AA12" s="23" t="s">
        <v>212</v>
      </c>
      <c r="AB12" s="54">
        <v>30</v>
      </c>
      <c r="AC12" s="30">
        <f>AB12/90</f>
        <v>0.33333333333333331</v>
      </c>
      <c r="AD12" s="30"/>
      <c r="AE12" s="117"/>
      <c r="AF12" s="149">
        <f>(AB12*$D$2)/1000</f>
        <v>7.29</v>
      </c>
      <c r="AG12" s="146"/>
      <c r="AH12" s="317" t="s">
        <v>358</v>
      </c>
      <c r="AI12" s="358" t="s">
        <v>182</v>
      </c>
      <c r="AJ12" s="38">
        <v>15</v>
      </c>
      <c r="AK12" s="40"/>
      <c r="AL12" s="30"/>
      <c r="AM12" s="314">
        <f>AJ12/100</f>
        <v>0.15</v>
      </c>
      <c r="AN12" s="149">
        <f t="shared" si="0"/>
        <v>3.645</v>
      </c>
      <c r="AO12" s="31"/>
    </row>
    <row r="13" spans="1:41" s="73" customFormat="1" ht="14.1" customHeight="1">
      <c r="A13" s="507"/>
      <c r="B13" s="194"/>
      <c r="C13" s="20"/>
      <c r="D13" s="38"/>
      <c r="E13" s="158"/>
      <c r="F13" s="30"/>
      <c r="G13" s="38"/>
      <c r="H13" s="149"/>
      <c r="I13" s="241"/>
      <c r="J13" s="39"/>
      <c r="K13" s="20"/>
      <c r="L13" s="35"/>
      <c r="M13" s="30"/>
      <c r="N13" s="30"/>
      <c r="O13" s="51"/>
      <c r="P13" s="149"/>
      <c r="Q13" s="31"/>
      <c r="R13" s="39" t="s">
        <v>586</v>
      </c>
      <c r="S13" s="82" t="s">
        <v>291</v>
      </c>
      <c r="T13" s="86">
        <v>20</v>
      </c>
      <c r="U13" s="87"/>
      <c r="V13" s="44"/>
      <c r="W13" s="78">
        <f t="shared" si="1"/>
        <v>0.2</v>
      </c>
      <c r="X13" s="149">
        <v>48</v>
      </c>
      <c r="Y13" s="31"/>
      <c r="Z13" s="188" t="s">
        <v>213</v>
      </c>
      <c r="AA13" s="20"/>
      <c r="AB13" s="90"/>
      <c r="AC13" s="274"/>
      <c r="AD13" s="54"/>
      <c r="AE13" s="51"/>
      <c r="AF13" s="149"/>
      <c r="AG13" s="31"/>
      <c r="AH13" s="193"/>
      <c r="AI13" s="20"/>
      <c r="AJ13" s="38"/>
      <c r="AK13" s="30"/>
      <c r="AL13" s="30"/>
      <c r="AM13" s="217"/>
      <c r="AN13" s="149"/>
      <c r="AO13" s="31"/>
    </row>
    <row r="14" spans="1:41" s="73" customFormat="1" ht="14.1" customHeight="1">
      <c r="A14" s="507"/>
      <c r="B14" s="41"/>
      <c r="C14" s="42"/>
      <c r="D14" s="38"/>
      <c r="E14" s="60"/>
      <c r="F14" s="52"/>
      <c r="G14" s="52"/>
      <c r="H14" s="149"/>
      <c r="I14" s="31"/>
      <c r="J14" s="240"/>
      <c r="K14" s="83"/>
      <c r="L14" s="11"/>
      <c r="M14" s="40"/>
      <c r="N14" s="44"/>
      <c r="O14" s="45"/>
      <c r="P14" s="149"/>
      <c r="Q14" s="31"/>
      <c r="R14" s="39"/>
      <c r="S14" s="82" t="s">
        <v>292</v>
      </c>
      <c r="T14" s="86">
        <v>2</v>
      </c>
      <c r="U14" s="30"/>
      <c r="V14" s="30"/>
      <c r="W14" s="51">
        <f t="shared" si="1"/>
        <v>0.02</v>
      </c>
      <c r="X14" s="149"/>
      <c r="Y14" s="31"/>
      <c r="Z14" s="41"/>
      <c r="AA14" s="42"/>
      <c r="AB14" s="35"/>
      <c r="AC14" s="60"/>
      <c r="AD14" s="52"/>
      <c r="AE14" s="52"/>
      <c r="AF14" s="149"/>
      <c r="AG14" s="31"/>
      <c r="AH14" s="317"/>
      <c r="AI14" s="46"/>
      <c r="AJ14" s="43"/>
      <c r="AK14" s="44"/>
      <c r="AL14" s="44"/>
      <c r="AM14" s="45"/>
      <c r="AN14" s="149"/>
      <c r="AO14" s="31"/>
    </row>
    <row r="15" spans="1:41" s="73" customFormat="1" ht="14.1" customHeight="1">
      <c r="A15" s="507"/>
      <c r="B15" s="194"/>
      <c r="C15" s="20"/>
      <c r="D15" s="231"/>
      <c r="E15" s="38"/>
      <c r="F15" s="44"/>
      <c r="G15" s="44"/>
      <c r="H15" s="149"/>
      <c r="I15" s="31"/>
      <c r="J15" s="96"/>
      <c r="K15" s="83"/>
      <c r="L15" s="11"/>
      <c r="M15" s="60"/>
      <c r="N15" s="44"/>
      <c r="O15" s="45"/>
      <c r="P15" s="149"/>
      <c r="Q15" s="31"/>
      <c r="R15" s="39"/>
      <c r="S15" s="82" t="s">
        <v>353</v>
      </c>
      <c r="T15" s="86">
        <v>15</v>
      </c>
      <c r="U15" s="54"/>
      <c r="V15" s="38"/>
      <c r="W15" s="78">
        <f t="shared" ref="W15" si="2">T15/100</f>
        <v>0.15</v>
      </c>
      <c r="X15" s="149">
        <v>80</v>
      </c>
      <c r="Y15" s="143"/>
      <c r="Z15" s="39"/>
      <c r="AA15" s="20"/>
      <c r="AB15" s="231"/>
      <c r="AC15" s="39"/>
      <c r="AD15" s="219"/>
      <c r="AE15" s="78"/>
      <c r="AF15" s="149"/>
      <c r="AG15" s="31"/>
      <c r="AH15" s="318"/>
      <c r="AI15" s="88"/>
      <c r="AJ15" s="89"/>
      <c r="AK15" s="60"/>
      <c r="AL15" s="44"/>
      <c r="AM15" s="45"/>
      <c r="AN15" s="149"/>
      <c r="AO15" s="31"/>
    </row>
    <row r="16" spans="1:41" s="73" customFormat="1" ht="14.1" customHeight="1">
      <c r="A16" s="508" t="s">
        <v>136</v>
      </c>
      <c r="B16" s="259" t="s">
        <v>186</v>
      </c>
      <c r="C16" s="23" t="s">
        <v>187</v>
      </c>
      <c r="D16" s="376">
        <v>88</v>
      </c>
      <c r="E16" s="221"/>
      <c r="F16" s="166">
        <f>D16/140</f>
        <v>0.62857142857142856</v>
      </c>
      <c r="G16" s="273"/>
      <c r="H16" s="149">
        <f>(D16*$D$2)/1000</f>
        <v>21.384</v>
      </c>
      <c r="I16" s="245"/>
      <c r="J16" s="37" t="s">
        <v>307</v>
      </c>
      <c r="K16" s="336" t="s">
        <v>308</v>
      </c>
      <c r="L16" s="260">
        <v>50</v>
      </c>
      <c r="M16" s="271">
        <f>L16/60</f>
        <v>0.83333333333333337</v>
      </c>
      <c r="N16" s="260"/>
      <c r="O16" s="261"/>
      <c r="P16" s="333">
        <f>(L16*$D$2)/1000</f>
        <v>12.15</v>
      </c>
      <c r="Q16" s="310" t="s">
        <v>135</v>
      </c>
      <c r="R16" s="383" t="s">
        <v>587</v>
      </c>
      <c r="S16" s="389" t="s">
        <v>589</v>
      </c>
      <c r="T16" s="390">
        <v>65</v>
      </c>
      <c r="U16" s="30">
        <f>T16/60</f>
        <v>1.0833333333333333</v>
      </c>
      <c r="V16" s="392"/>
      <c r="W16" s="393"/>
      <c r="X16" s="394">
        <f>(T16*$D$2)/1000</f>
        <v>15.795</v>
      </c>
      <c r="Y16" s="395"/>
      <c r="Z16" s="400" t="s">
        <v>214</v>
      </c>
      <c r="AA16" s="23" t="s">
        <v>215</v>
      </c>
      <c r="AB16" s="54">
        <v>8</v>
      </c>
      <c r="AC16" s="87"/>
      <c r="AD16" s="35">
        <f>AB16/35</f>
        <v>0.22857142857142856</v>
      </c>
      <c r="AE16" s="78"/>
      <c r="AF16" s="149">
        <f>(AB16*$D$2)/1000</f>
        <v>1.944</v>
      </c>
      <c r="AG16" s="31"/>
      <c r="AH16" s="316" t="s">
        <v>683</v>
      </c>
      <c r="AI16" s="20" t="s">
        <v>684</v>
      </c>
      <c r="AJ16" s="38">
        <v>15</v>
      </c>
      <c r="AK16" s="30">
        <f>AJ16/40</f>
        <v>0.375</v>
      </c>
      <c r="AL16" s="38"/>
      <c r="AM16" s="78"/>
      <c r="AN16" s="149">
        <f t="shared" ref="AN16:AN19" si="3">(AJ16*$D$2)/1000</f>
        <v>3.645</v>
      </c>
      <c r="AO16" s="31"/>
    </row>
    <row r="17" spans="1:41" s="73" customFormat="1" ht="14.1" customHeight="1">
      <c r="A17" s="508"/>
      <c r="B17" s="55" t="s">
        <v>188</v>
      </c>
      <c r="C17" s="23" t="s">
        <v>349</v>
      </c>
      <c r="D17" s="117">
        <v>5</v>
      </c>
      <c r="E17" s="162"/>
      <c r="F17" s="166">
        <f>D17*0.8/35</f>
        <v>0.11428571428571428</v>
      </c>
      <c r="G17" s="164"/>
      <c r="H17" s="149">
        <f>(D17*$D$2)/1000</f>
        <v>1.2150000000000001</v>
      </c>
      <c r="I17" s="140"/>
      <c r="J17" s="39" t="s">
        <v>36</v>
      </c>
      <c r="K17" s="197" t="s">
        <v>309</v>
      </c>
      <c r="L17" s="35">
        <v>12</v>
      </c>
      <c r="M17" s="30"/>
      <c r="N17" s="35">
        <f>L17*0.8/35</f>
        <v>0.2742857142857143</v>
      </c>
      <c r="O17" s="51"/>
      <c r="P17" s="149">
        <f>(L17*$D$2)/1000</f>
        <v>2.9159999999999999</v>
      </c>
      <c r="Q17" s="31"/>
      <c r="R17" s="198" t="s">
        <v>588</v>
      </c>
      <c r="S17" s="42"/>
      <c r="T17" s="38"/>
      <c r="U17" s="30"/>
      <c r="V17" s="30"/>
      <c r="W17" s="78"/>
      <c r="X17" s="149"/>
      <c r="Y17" s="31"/>
      <c r="Z17" s="180" t="s">
        <v>216</v>
      </c>
      <c r="AA17" s="23" t="s">
        <v>217</v>
      </c>
      <c r="AB17" s="54">
        <v>2</v>
      </c>
      <c r="AC17" s="87"/>
      <c r="AD17" s="35">
        <f>AB17/10</f>
        <v>0.2</v>
      </c>
      <c r="AE17" s="78"/>
      <c r="AF17" s="149">
        <f>(AB17*$D$2)/1000</f>
        <v>0.48599999999999999</v>
      </c>
      <c r="AG17" s="31"/>
      <c r="AH17" s="317" t="s">
        <v>685</v>
      </c>
      <c r="AI17" s="20" t="s">
        <v>686</v>
      </c>
      <c r="AJ17" s="38">
        <v>45</v>
      </c>
      <c r="AK17" s="30"/>
      <c r="AL17" s="30"/>
      <c r="AM17" s="217">
        <f>AJ17/100</f>
        <v>0.45</v>
      </c>
      <c r="AN17" s="149">
        <f t="shared" si="3"/>
        <v>10.935</v>
      </c>
      <c r="AO17" s="31"/>
    </row>
    <row r="18" spans="1:41" s="73" customFormat="1" ht="14.1" customHeight="1">
      <c r="A18" s="508"/>
      <c r="B18" s="55" t="s">
        <v>39</v>
      </c>
      <c r="C18" s="23" t="s">
        <v>350</v>
      </c>
      <c r="D18" s="117">
        <v>1</v>
      </c>
      <c r="E18" s="167"/>
      <c r="F18" s="162"/>
      <c r="G18" s="164"/>
      <c r="H18" s="149">
        <f>(D18*$D$2)/1000</f>
        <v>0.24299999999999999</v>
      </c>
      <c r="I18" s="140"/>
      <c r="J18" s="396" t="s">
        <v>54</v>
      </c>
      <c r="K18" s="197" t="s">
        <v>310</v>
      </c>
      <c r="L18" s="35">
        <v>1</v>
      </c>
      <c r="M18" s="56"/>
      <c r="N18" s="35"/>
      <c r="O18" s="51"/>
      <c r="P18" s="149">
        <f>(L18*$D$2)/1000</f>
        <v>0.24299999999999999</v>
      </c>
      <c r="Q18" s="31"/>
      <c r="R18" s="198" t="s">
        <v>413</v>
      </c>
      <c r="S18" s="42"/>
      <c r="T18" s="38"/>
      <c r="U18" s="30"/>
      <c r="V18" s="30"/>
      <c r="W18" s="78"/>
      <c r="X18" s="149"/>
      <c r="Y18" s="31"/>
      <c r="Z18" s="180" t="s">
        <v>218</v>
      </c>
      <c r="AA18" s="23" t="s">
        <v>219</v>
      </c>
      <c r="AB18" s="54">
        <v>3</v>
      </c>
      <c r="AC18" s="40"/>
      <c r="AD18" s="35"/>
      <c r="AE18" s="117">
        <f>AB18/100</f>
        <v>0.03</v>
      </c>
      <c r="AF18" s="149">
        <f>(AB18*$D$2)/1000</f>
        <v>0.72899999999999998</v>
      </c>
      <c r="AG18" s="31"/>
      <c r="AH18" s="317" t="s">
        <v>687</v>
      </c>
      <c r="AI18" s="20" t="s">
        <v>688</v>
      </c>
      <c r="AJ18" s="38">
        <v>20</v>
      </c>
      <c r="AK18" s="30">
        <f>AJ18/60</f>
        <v>0.33333333333333331</v>
      </c>
      <c r="AL18" s="30"/>
      <c r="AM18" s="217"/>
      <c r="AN18" s="149">
        <f t="shared" si="3"/>
        <v>4.8600000000000003</v>
      </c>
      <c r="AO18" s="31"/>
    </row>
    <row r="19" spans="1:41" s="73" customFormat="1" ht="14.1" customHeight="1">
      <c r="A19" s="508"/>
      <c r="B19" s="55" t="s">
        <v>69</v>
      </c>
      <c r="C19" s="23" t="s">
        <v>351</v>
      </c>
      <c r="D19" s="117">
        <v>5</v>
      </c>
      <c r="E19" s="274"/>
      <c r="F19" s="38"/>
      <c r="G19" s="51">
        <f>D19/100</f>
        <v>0.05</v>
      </c>
      <c r="H19" s="149">
        <f>(D19*$D$2)/1000</f>
        <v>1.2150000000000001</v>
      </c>
      <c r="I19" s="31"/>
      <c r="J19" s="39" t="s">
        <v>311</v>
      </c>
      <c r="K19" s="20" t="s">
        <v>312</v>
      </c>
      <c r="L19" s="35">
        <v>10</v>
      </c>
      <c r="M19" s="30"/>
      <c r="N19" s="30"/>
      <c r="O19" s="217">
        <f>L19/100</f>
        <v>0.1</v>
      </c>
      <c r="P19" s="149">
        <f>(L19*$D$2)/1000</f>
        <v>2.4300000000000002</v>
      </c>
      <c r="Q19" s="31"/>
      <c r="R19" s="198"/>
      <c r="S19" s="42"/>
      <c r="T19" s="38"/>
      <c r="U19" s="11"/>
      <c r="V19" s="11"/>
      <c r="W19" s="78"/>
      <c r="X19" s="149"/>
      <c r="Y19" s="31"/>
      <c r="Z19" s="180" t="s">
        <v>132</v>
      </c>
      <c r="AA19" s="23" t="s">
        <v>220</v>
      </c>
      <c r="AB19" s="54">
        <v>40</v>
      </c>
      <c r="AC19" s="35"/>
      <c r="AD19" s="35">
        <f>AB19/40</f>
        <v>1</v>
      </c>
      <c r="AE19" s="78"/>
      <c r="AF19" s="149">
        <f>(AB19*$D$2)/1000</f>
        <v>9.7200000000000006</v>
      </c>
      <c r="AG19" s="143"/>
      <c r="AH19" s="193"/>
      <c r="AI19" s="20" t="s">
        <v>689</v>
      </c>
      <c r="AJ19" s="38">
        <v>7</v>
      </c>
      <c r="AK19" s="30"/>
      <c r="AL19" s="30"/>
      <c r="AM19" s="217">
        <f>AJ19/100</f>
        <v>7.0000000000000007E-2</v>
      </c>
      <c r="AN19" s="149">
        <f t="shared" si="3"/>
        <v>1.7010000000000001</v>
      </c>
      <c r="AO19" s="161"/>
    </row>
    <row r="20" spans="1:41" s="73" customFormat="1" ht="14.1" customHeight="1">
      <c r="A20" s="508"/>
      <c r="B20" s="264" t="s">
        <v>352</v>
      </c>
      <c r="C20" s="20"/>
      <c r="D20" s="38"/>
      <c r="E20" s="162"/>
      <c r="F20" s="162"/>
      <c r="G20" s="164"/>
      <c r="H20" s="149"/>
      <c r="I20" s="140"/>
      <c r="J20" s="188" t="s">
        <v>51</v>
      </c>
      <c r="K20" s="23"/>
      <c r="L20" s="54"/>
      <c r="M20" s="95"/>
      <c r="N20" s="53"/>
      <c r="O20" s="51"/>
      <c r="P20" s="149"/>
      <c r="Q20" s="31"/>
      <c r="R20" s="317"/>
      <c r="S20" s="42"/>
      <c r="T20" s="38"/>
      <c r="U20" s="40"/>
      <c r="V20" s="40"/>
      <c r="W20" s="78"/>
      <c r="X20" s="149"/>
      <c r="Y20" s="31"/>
      <c r="Z20" s="39"/>
      <c r="AA20" s="366" t="s">
        <v>293</v>
      </c>
      <c r="AB20" s="35">
        <v>15</v>
      </c>
      <c r="AC20" s="78"/>
      <c r="AD20" s="35"/>
      <c r="AE20" s="117">
        <f>AB20/100</f>
        <v>0.15</v>
      </c>
      <c r="AF20" s="149">
        <f>(AB20*$D$2)/1000</f>
        <v>3.645</v>
      </c>
      <c r="AG20" s="31"/>
      <c r="AH20" s="193"/>
      <c r="AI20" s="20"/>
      <c r="AJ20" s="38"/>
      <c r="AK20" s="30"/>
      <c r="AL20" s="30"/>
      <c r="AM20" s="217"/>
      <c r="AN20" s="149"/>
      <c r="AO20" s="161"/>
    </row>
    <row r="21" spans="1:41" s="73" customFormat="1" ht="14.1" customHeight="1">
      <c r="A21" s="507"/>
      <c r="B21" s="59"/>
      <c r="C21" s="20"/>
      <c r="D21" s="35"/>
      <c r="E21" s="102"/>
      <c r="F21" s="30"/>
      <c r="G21" s="78"/>
      <c r="H21" s="149"/>
      <c r="I21" s="31"/>
      <c r="J21" s="319"/>
      <c r="K21" s="23"/>
      <c r="L21" s="54"/>
      <c r="M21" s="57"/>
      <c r="N21" s="52"/>
      <c r="O21" s="30"/>
      <c r="P21" s="149"/>
      <c r="Q21" s="247"/>
      <c r="R21" s="236"/>
      <c r="S21" s="20"/>
      <c r="T21" s="38"/>
      <c r="U21" s="217"/>
      <c r="V21" s="217"/>
      <c r="W21" s="78"/>
      <c r="X21" s="149"/>
      <c r="Y21" s="31"/>
      <c r="Z21" s="196"/>
      <c r="AA21" s="82"/>
      <c r="AB21" s="86"/>
      <c r="AC21" s="40"/>
      <c r="AD21" s="219"/>
      <c r="AE21" s="30"/>
      <c r="AF21" s="149"/>
      <c r="AG21" s="143"/>
      <c r="AH21" s="80"/>
      <c r="AI21" s="229"/>
      <c r="AJ21" s="11"/>
      <c r="AK21" s="61"/>
      <c r="AL21" s="61"/>
      <c r="AM21" s="61"/>
      <c r="AN21" s="149"/>
      <c r="AO21" s="161"/>
    </row>
    <row r="22" spans="1:41" s="73" customFormat="1" ht="14.1" customHeight="1">
      <c r="A22" s="507"/>
      <c r="B22" s="242"/>
      <c r="C22" s="246"/>
      <c r="D22" s="35"/>
      <c r="E22" s="11"/>
      <c r="F22" s="11"/>
      <c r="G22" s="22"/>
      <c r="H22" s="149"/>
      <c r="I22" s="143"/>
      <c r="J22" s="238"/>
      <c r="K22" s="83"/>
      <c r="L22" s="11"/>
      <c r="M22" s="40"/>
      <c r="N22" s="219"/>
      <c r="O22" s="30"/>
      <c r="P22" s="149"/>
      <c r="Q22" s="31"/>
      <c r="R22" s="258"/>
      <c r="S22" s="248"/>
      <c r="T22" s="314"/>
      <c r="U22" s="69"/>
      <c r="V22" s="69"/>
      <c r="W22" s="69"/>
      <c r="X22" s="149"/>
      <c r="Y22" s="143"/>
      <c r="Z22" s="81"/>
      <c r="AA22" s="101"/>
      <c r="AB22" s="37"/>
      <c r="AC22" s="11"/>
      <c r="AD22" s="11"/>
      <c r="AE22" s="22"/>
      <c r="AF22" s="149"/>
      <c r="AG22" s="143"/>
      <c r="AH22" s="91"/>
      <c r="AI22" s="83"/>
      <c r="AJ22" s="11"/>
      <c r="AK22" s="40"/>
      <c r="AL22" s="219"/>
      <c r="AM22" s="30"/>
      <c r="AN22" s="149"/>
      <c r="AO22" s="31"/>
    </row>
    <row r="23" spans="1:41" s="73" customFormat="1" ht="14.1" customHeight="1">
      <c r="A23" s="507"/>
      <c r="B23" s="79"/>
      <c r="C23" s="243"/>
      <c r="D23" s="60"/>
      <c r="E23" s="11"/>
      <c r="F23" s="11"/>
      <c r="G23" s="22"/>
      <c r="H23" s="149"/>
      <c r="I23" s="143"/>
      <c r="J23" s="79"/>
      <c r="K23" s="72"/>
      <c r="L23" s="11"/>
      <c r="M23" s="97"/>
      <c r="N23" s="61"/>
      <c r="O23" s="61"/>
      <c r="P23" s="149"/>
      <c r="Q23" s="31"/>
      <c r="R23" s="79"/>
      <c r="S23" s="72"/>
      <c r="T23" s="11"/>
      <c r="U23" s="11"/>
      <c r="V23" s="11"/>
      <c r="W23" s="11"/>
      <c r="X23" s="149"/>
      <c r="Y23" s="143"/>
      <c r="Z23" s="144"/>
      <c r="AA23" s="88"/>
      <c r="AB23" s="110"/>
      <c r="AC23" s="11"/>
      <c r="AD23" s="11"/>
      <c r="AE23" s="22"/>
      <c r="AF23" s="149"/>
      <c r="AG23" s="143"/>
      <c r="AH23" s="80"/>
      <c r="AI23" s="83"/>
      <c r="AJ23" s="11"/>
      <c r="AK23" s="97"/>
      <c r="AL23" s="61"/>
      <c r="AM23" s="61"/>
      <c r="AN23" s="149"/>
      <c r="AO23" s="31"/>
    </row>
    <row r="24" spans="1:41" s="73" customFormat="1" ht="14.1" customHeight="1">
      <c r="A24" s="508" t="s">
        <v>137</v>
      </c>
      <c r="B24" s="81" t="s">
        <v>76</v>
      </c>
      <c r="C24" s="280" t="s">
        <v>119</v>
      </c>
      <c r="D24" s="292">
        <v>120</v>
      </c>
      <c r="E24" s="293"/>
      <c r="F24" s="293"/>
      <c r="G24" s="294">
        <f>D24/100</f>
        <v>1.2</v>
      </c>
      <c r="H24" s="290">
        <f>(D24*$D$2)/1000</f>
        <v>29.16</v>
      </c>
      <c r="I24" s="284" t="s">
        <v>117</v>
      </c>
      <c r="J24" s="299" t="s">
        <v>168</v>
      </c>
      <c r="K24" s="270" t="s">
        <v>169</v>
      </c>
      <c r="L24" s="300">
        <v>75</v>
      </c>
      <c r="M24" s="271"/>
      <c r="N24" s="301"/>
      <c r="O24" s="302">
        <f>L24/100</f>
        <v>0.75</v>
      </c>
      <c r="P24" s="262">
        <f>(L24*$D$2)/1000</f>
        <v>18.225000000000001</v>
      </c>
      <c r="Q24" s="310" t="s">
        <v>170</v>
      </c>
      <c r="R24" s="299" t="s">
        <v>287</v>
      </c>
      <c r="S24" s="366" t="s">
        <v>72</v>
      </c>
      <c r="T24" s="300">
        <v>70</v>
      </c>
      <c r="U24" s="301"/>
      <c r="V24" s="301"/>
      <c r="W24" s="302">
        <f>T24/100</f>
        <v>0.7</v>
      </c>
      <c r="X24" s="262">
        <f>(T24*$D$2)/1000</f>
        <v>17.010000000000002</v>
      </c>
      <c r="Y24" s="272" t="s">
        <v>151</v>
      </c>
      <c r="Z24" s="81" t="s">
        <v>76</v>
      </c>
      <c r="AA24" s="280" t="s">
        <v>119</v>
      </c>
      <c r="AB24" s="292">
        <v>90</v>
      </c>
      <c r="AC24" s="293"/>
      <c r="AD24" s="293"/>
      <c r="AE24" s="294">
        <f>AB24/100</f>
        <v>0.9</v>
      </c>
      <c r="AF24" s="290">
        <f>(AB24*$D$2)/1000</f>
        <v>21.87</v>
      </c>
      <c r="AG24" s="284" t="s">
        <v>117</v>
      </c>
      <c r="AH24" s="81" t="s">
        <v>76</v>
      </c>
      <c r="AI24" s="280" t="s">
        <v>119</v>
      </c>
      <c r="AJ24" s="292">
        <v>110</v>
      </c>
      <c r="AK24" s="293"/>
      <c r="AL24" s="293"/>
      <c r="AM24" s="294">
        <f>AJ24/100</f>
        <v>1.1000000000000001</v>
      </c>
      <c r="AN24" s="290">
        <f>(AJ24*$D$2)/1000</f>
        <v>26.73</v>
      </c>
      <c r="AO24" s="284" t="s">
        <v>117</v>
      </c>
    </row>
    <row r="25" spans="1:41" s="73" customFormat="1" ht="14.1" customHeight="1">
      <c r="A25" s="508"/>
      <c r="B25" s="81" t="s">
        <v>77</v>
      </c>
      <c r="C25" s="501" t="s">
        <v>37</v>
      </c>
      <c r="D25" s="35"/>
      <c r="E25" s="235"/>
      <c r="F25" s="30"/>
      <c r="G25" s="78"/>
      <c r="H25" s="149"/>
      <c r="I25" s="31"/>
      <c r="J25" s="299" t="s">
        <v>171</v>
      </c>
      <c r="K25" s="504" t="s">
        <v>172</v>
      </c>
      <c r="L25" s="58"/>
      <c r="M25" s="56"/>
      <c r="N25" s="30"/>
      <c r="O25" s="53"/>
      <c r="P25" s="149"/>
      <c r="Q25" s="31"/>
      <c r="R25" s="299" t="s">
        <v>288</v>
      </c>
      <c r="S25" s="504" t="s">
        <v>172</v>
      </c>
      <c r="T25" s="365"/>
      <c r="U25" s="56"/>
      <c r="V25" s="30"/>
      <c r="W25" s="53"/>
      <c r="X25" s="149"/>
      <c r="Y25" s="31"/>
      <c r="Z25" s="81" t="s">
        <v>77</v>
      </c>
      <c r="AA25" s="501" t="s">
        <v>37</v>
      </c>
      <c r="AB25" s="35"/>
      <c r="AC25" s="235"/>
      <c r="AD25" s="30"/>
      <c r="AE25" s="78"/>
      <c r="AF25" s="149"/>
      <c r="AG25" s="31"/>
      <c r="AH25" s="81" t="s">
        <v>77</v>
      </c>
      <c r="AI25" s="501" t="s">
        <v>37</v>
      </c>
      <c r="AJ25" s="38"/>
      <c r="AK25" s="235"/>
      <c r="AL25" s="30"/>
      <c r="AM25" s="78"/>
      <c r="AN25" s="149"/>
      <c r="AO25" s="31"/>
    </row>
    <row r="26" spans="1:41" s="73" customFormat="1" ht="14.1" customHeight="1">
      <c r="A26" s="508"/>
      <c r="B26" s="81" t="s">
        <v>73</v>
      </c>
      <c r="C26" s="509"/>
      <c r="D26" s="35"/>
      <c r="E26" s="63"/>
      <c r="F26" s="61"/>
      <c r="G26" s="78"/>
      <c r="H26" s="149"/>
      <c r="I26" s="31"/>
      <c r="J26" s="299" t="s">
        <v>173</v>
      </c>
      <c r="K26" s="505"/>
      <c r="L26" s="311"/>
      <c r="M26" s="56"/>
      <c r="N26" s="61"/>
      <c r="O26" s="53"/>
      <c r="P26" s="149"/>
      <c r="Q26" s="143"/>
      <c r="R26" s="299" t="s">
        <v>173</v>
      </c>
      <c r="S26" s="505"/>
      <c r="T26" s="365"/>
      <c r="U26" s="56"/>
      <c r="V26" s="61"/>
      <c r="W26" s="53"/>
      <c r="X26" s="149"/>
      <c r="Y26" s="31"/>
      <c r="Z26" s="81" t="s">
        <v>73</v>
      </c>
      <c r="AA26" s="509"/>
      <c r="AB26" s="35"/>
      <c r="AC26" s="63"/>
      <c r="AD26" s="61"/>
      <c r="AE26" s="78"/>
      <c r="AF26" s="149"/>
      <c r="AG26" s="31"/>
      <c r="AH26" s="81" t="s">
        <v>73</v>
      </c>
      <c r="AI26" s="502"/>
      <c r="AJ26" s="38"/>
      <c r="AK26" s="63"/>
      <c r="AL26" s="61"/>
      <c r="AM26" s="78"/>
      <c r="AN26" s="149"/>
      <c r="AO26" s="31"/>
    </row>
    <row r="27" spans="1:41" s="73" customFormat="1" ht="14.1" customHeight="1">
      <c r="A27" s="508"/>
      <c r="B27" s="40" t="s">
        <v>74</v>
      </c>
      <c r="C27" s="510"/>
      <c r="D27" s="35"/>
      <c r="E27" s="30"/>
      <c r="F27" s="30"/>
      <c r="G27" s="78"/>
      <c r="H27" s="149"/>
      <c r="I27" s="31"/>
      <c r="J27" s="39" t="s">
        <v>174</v>
      </c>
      <c r="K27" s="506"/>
      <c r="L27" s="54"/>
      <c r="M27" s="56"/>
      <c r="N27" s="30"/>
      <c r="O27" s="53"/>
      <c r="P27" s="149"/>
      <c r="Q27" s="31"/>
      <c r="R27" s="39" t="s">
        <v>174</v>
      </c>
      <c r="S27" s="506"/>
      <c r="T27" s="35"/>
      <c r="U27" s="56"/>
      <c r="V27" s="30"/>
      <c r="W27" s="53"/>
      <c r="X27" s="149"/>
      <c r="Y27" s="31"/>
      <c r="Z27" s="40" t="s">
        <v>74</v>
      </c>
      <c r="AA27" s="510"/>
      <c r="AB27" s="35"/>
      <c r="AC27" s="30"/>
      <c r="AD27" s="30"/>
      <c r="AE27" s="78"/>
      <c r="AF27" s="149"/>
      <c r="AG27" s="31"/>
      <c r="AH27" s="40" t="s">
        <v>74</v>
      </c>
      <c r="AI27" s="503"/>
      <c r="AJ27" s="38"/>
      <c r="AK27" s="30"/>
      <c r="AL27" s="30"/>
      <c r="AM27" s="78"/>
      <c r="AN27" s="149"/>
      <c r="AO27" s="31"/>
    </row>
    <row r="28" spans="1:41" s="73" customFormat="1" ht="14.1" customHeight="1">
      <c r="A28" s="498" t="s">
        <v>24</v>
      </c>
      <c r="B28" s="37" t="s">
        <v>88</v>
      </c>
      <c r="C28" s="20" t="s">
        <v>99</v>
      </c>
      <c r="D28" s="37">
        <v>25</v>
      </c>
      <c r="E28" s="162">
        <f>D28/60</f>
        <v>0.41666666666666669</v>
      </c>
      <c r="F28" s="165"/>
      <c r="G28" s="232"/>
      <c r="H28" s="149">
        <f>(D28*$D$2)/1000</f>
        <v>6.0750000000000002</v>
      </c>
      <c r="I28" s="140"/>
      <c r="J28" s="37" t="s">
        <v>190</v>
      </c>
      <c r="K28" s="23" t="s">
        <v>192</v>
      </c>
      <c r="L28" s="54">
        <v>30</v>
      </c>
      <c r="M28" s="52"/>
      <c r="N28" s="52"/>
      <c r="O28" s="53">
        <f>L28/100</f>
        <v>0.3</v>
      </c>
      <c r="P28" s="149">
        <f>(L28*$D$2)/1000</f>
        <v>7.29</v>
      </c>
      <c r="Q28" s="31"/>
      <c r="R28" s="259"/>
      <c r="S28" s="82"/>
      <c r="T28" s="86"/>
      <c r="U28" s="56"/>
      <c r="V28" s="30"/>
      <c r="W28" s="78"/>
      <c r="X28" s="149"/>
      <c r="Y28" s="31"/>
      <c r="Z28" s="255" t="s">
        <v>130</v>
      </c>
      <c r="AA28" s="23" t="s">
        <v>80</v>
      </c>
      <c r="AB28" s="95">
        <v>20</v>
      </c>
      <c r="AC28" s="30">
        <f>AB28/20</f>
        <v>1</v>
      </c>
      <c r="AD28" s="10"/>
      <c r="AE28" s="10"/>
      <c r="AF28" s="149">
        <v>10</v>
      </c>
      <c r="AG28" s="31"/>
      <c r="AH28" s="324" t="s">
        <v>360</v>
      </c>
      <c r="AI28" s="64" t="s">
        <v>363</v>
      </c>
      <c r="AJ28" s="54">
        <v>1</v>
      </c>
      <c r="AK28" s="30"/>
      <c r="AL28" s="38"/>
      <c r="AM28" s="51"/>
      <c r="AN28" s="149"/>
      <c r="AO28" s="31"/>
    </row>
    <row r="29" spans="1:41" s="73" customFormat="1" ht="14.1" customHeight="1">
      <c r="A29" s="498"/>
      <c r="B29" s="39" t="s">
        <v>82</v>
      </c>
      <c r="C29" s="20" t="s">
        <v>23</v>
      </c>
      <c r="D29" s="35">
        <v>20</v>
      </c>
      <c r="E29" s="220"/>
      <c r="F29" s="52">
        <f>D29/55</f>
        <v>0.36363636363636365</v>
      </c>
      <c r="G29" s="217"/>
      <c r="H29" s="149">
        <f>(D29*$D$2)/1000</f>
        <v>4.8600000000000003</v>
      </c>
      <c r="I29" s="31"/>
      <c r="J29" s="39" t="s">
        <v>277</v>
      </c>
      <c r="K29" s="199" t="s">
        <v>194</v>
      </c>
      <c r="L29" s="86">
        <v>20</v>
      </c>
      <c r="M29" s="30"/>
      <c r="N29" s="35">
        <f>L29*0.5/35</f>
        <v>0.2857142857142857</v>
      </c>
      <c r="O29" s="30"/>
      <c r="P29" s="149">
        <f>(L29*$D$2)/1000</f>
        <v>4.8600000000000003</v>
      </c>
      <c r="Q29" s="31"/>
      <c r="R29" s="55"/>
      <c r="S29" s="82"/>
      <c r="T29" s="86"/>
      <c r="U29" s="54"/>
      <c r="V29" s="35"/>
      <c r="W29" s="78"/>
      <c r="X29" s="149"/>
      <c r="Y29" s="31"/>
      <c r="Z29" s="180" t="s">
        <v>79</v>
      </c>
      <c r="AA29" s="23"/>
      <c r="AB29" s="54"/>
      <c r="AC29" s="30"/>
      <c r="AD29" s="30"/>
      <c r="AE29" s="58"/>
      <c r="AF29" s="149"/>
      <c r="AG29" s="31"/>
      <c r="AH29" s="65" t="s">
        <v>18</v>
      </c>
      <c r="AI29" s="23" t="s">
        <v>221</v>
      </c>
      <c r="AJ29" s="54">
        <v>40</v>
      </c>
      <c r="AK29" s="162"/>
      <c r="AL29" s="220">
        <f>AJ29/140</f>
        <v>0.2857142857142857</v>
      </c>
      <c r="AM29" s="164"/>
      <c r="AN29" s="149"/>
      <c r="AO29" s="140"/>
    </row>
    <row r="30" spans="1:41" s="73" customFormat="1" ht="14.1" customHeight="1">
      <c r="A30" s="498"/>
      <c r="B30" s="39" t="s">
        <v>100</v>
      </c>
      <c r="C30" s="23" t="s">
        <v>101</v>
      </c>
      <c r="D30" s="54">
        <v>15</v>
      </c>
      <c r="E30" s="68"/>
      <c r="F30" s="68"/>
      <c r="G30" s="53">
        <f>D30/100</f>
        <v>0.15</v>
      </c>
      <c r="H30" s="149">
        <f>(D30*$D$2)/1000</f>
        <v>3.645</v>
      </c>
      <c r="I30" s="31"/>
      <c r="J30" s="39" t="s">
        <v>134</v>
      </c>
      <c r="K30" s="199" t="s">
        <v>278</v>
      </c>
      <c r="L30" s="86">
        <v>10</v>
      </c>
      <c r="M30" s="30"/>
      <c r="N30" s="35"/>
      <c r="O30" s="53">
        <f>L30/100</f>
        <v>0.1</v>
      </c>
      <c r="P30" s="149">
        <f>(L30*$D$2)/1000</f>
        <v>2.4300000000000002</v>
      </c>
      <c r="Q30" s="31"/>
      <c r="R30" s="55"/>
      <c r="S30" s="82"/>
      <c r="T30" s="86"/>
      <c r="U30" s="87"/>
      <c r="V30" s="40"/>
      <c r="W30" s="78"/>
      <c r="X30" s="149"/>
      <c r="Y30" s="31"/>
      <c r="Z30" s="180" t="s">
        <v>1</v>
      </c>
      <c r="AA30" s="23"/>
      <c r="AB30" s="54"/>
      <c r="AC30" s="58"/>
      <c r="AD30" s="58"/>
      <c r="AE30" s="53"/>
      <c r="AF30" s="31"/>
      <c r="AG30" s="31"/>
      <c r="AH30" s="65" t="s">
        <v>53</v>
      </c>
      <c r="AI30" s="66"/>
      <c r="AJ30" s="67"/>
      <c r="AK30" s="168"/>
      <c r="AL30" s="220"/>
      <c r="AM30" s="164"/>
      <c r="AN30" s="149"/>
      <c r="AO30" s="161"/>
    </row>
    <row r="31" spans="1:41" s="32" customFormat="1" ht="14.1" customHeight="1">
      <c r="A31" s="498"/>
      <c r="B31" s="55" t="s">
        <v>75</v>
      </c>
      <c r="C31" s="397" t="s">
        <v>406</v>
      </c>
      <c r="D31" s="35">
        <v>2</v>
      </c>
      <c r="E31" s="71"/>
      <c r="F31" s="52">
        <f>D31/30</f>
        <v>6.6666666666666666E-2</v>
      </c>
      <c r="G31" s="53"/>
      <c r="H31" s="149">
        <f>(D31*$D$2)/1000</f>
        <v>0.48599999999999999</v>
      </c>
      <c r="I31" s="134"/>
      <c r="J31" s="39" t="s">
        <v>195</v>
      </c>
      <c r="K31" s="20"/>
      <c r="L31" s="35"/>
      <c r="M31" s="22"/>
      <c r="N31" s="58"/>
      <c r="O31" s="53"/>
      <c r="P31" s="149"/>
      <c r="Q31" s="31"/>
      <c r="R31" s="55"/>
      <c r="S31" s="82"/>
      <c r="T31" s="86"/>
      <c r="U31" s="87"/>
      <c r="V31" s="44"/>
      <c r="W31" s="78"/>
      <c r="X31" s="149"/>
      <c r="Y31" s="31"/>
      <c r="Z31" s="180"/>
      <c r="AA31" s="23"/>
      <c r="AB31" s="54"/>
      <c r="AC31" s="68"/>
      <c r="AD31" s="68"/>
      <c r="AE31" s="68"/>
      <c r="AF31" s="31"/>
      <c r="AG31" s="31"/>
      <c r="AH31" s="65" t="s">
        <v>127</v>
      </c>
      <c r="AI31" s="66"/>
      <c r="AJ31" s="67"/>
      <c r="AK31" s="168"/>
      <c r="AL31" s="220"/>
      <c r="AM31" s="164"/>
      <c r="AN31" s="149"/>
      <c r="AO31" s="31"/>
    </row>
    <row r="32" spans="1:41" s="32" customFormat="1" ht="14.1" customHeight="1">
      <c r="A32" s="498"/>
      <c r="B32" s="39"/>
      <c r="C32" s="46" t="s">
        <v>142</v>
      </c>
      <c r="D32" s="263">
        <v>10</v>
      </c>
      <c r="E32" s="40"/>
      <c r="F32" s="30"/>
      <c r="G32" s="219">
        <f>D32/100</f>
        <v>0.1</v>
      </c>
      <c r="H32" s="149">
        <f>(D32*$D$2)/1000</f>
        <v>2.4300000000000002</v>
      </c>
      <c r="I32" s="134"/>
      <c r="J32" s="39" t="s">
        <v>2</v>
      </c>
      <c r="K32" s="20"/>
      <c r="L32" s="35"/>
      <c r="M32" s="11"/>
      <c r="N32" s="30"/>
      <c r="O32" s="53"/>
      <c r="P32" s="149"/>
      <c r="Q32" s="31"/>
      <c r="R32" s="55"/>
      <c r="S32" s="82"/>
      <c r="T32" s="86"/>
      <c r="U32" s="30"/>
      <c r="V32" s="30"/>
      <c r="W32" s="51"/>
      <c r="X32" s="149"/>
      <c r="Y32" s="135"/>
      <c r="Z32" s="180"/>
      <c r="AA32" s="20"/>
      <c r="AB32" s="38"/>
      <c r="AC32" s="54"/>
      <c r="AD32" s="54"/>
      <c r="AE32" s="54"/>
      <c r="AF32" s="181"/>
      <c r="AG32" s="31"/>
      <c r="AH32" s="65" t="s">
        <v>1</v>
      </c>
      <c r="AI32" s="66"/>
      <c r="AJ32" s="67"/>
      <c r="AK32" s="71"/>
      <c r="AL32" s="71"/>
      <c r="AM32" s="53"/>
      <c r="AN32" s="31"/>
      <c r="AO32" s="31"/>
    </row>
    <row r="33" spans="1:41" s="32" customFormat="1" ht="14.1" customHeight="1">
      <c r="A33" s="498"/>
      <c r="B33" s="92"/>
      <c r="C33" s="119"/>
      <c r="D33" s="120"/>
      <c r="E33" s="121"/>
      <c r="F33" s="121"/>
      <c r="G33" s="121"/>
      <c r="H33" s="156"/>
      <c r="I33" s="122"/>
      <c r="J33" s="118"/>
      <c r="K33" s="119"/>
      <c r="L33" s="120"/>
      <c r="M33" s="121"/>
      <c r="N33" s="121"/>
      <c r="O33" s="121"/>
      <c r="P33" s="156"/>
      <c r="Q33" s="135"/>
      <c r="R33" s="313"/>
      <c r="S33" s="326"/>
      <c r="T33" s="327"/>
      <c r="U33" s="121"/>
      <c r="V33" s="121"/>
      <c r="W33" s="121"/>
      <c r="X33" s="156"/>
      <c r="Y33" s="135"/>
      <c r="Z33" s="123"/>
      <c r="AA33" s="119"/>
      <c r="AB33" s="120"/>
      <c r="AC33" s="121"/>
      <c r="AD33" s="121"/>
      <c r="AE33" s="121"/>
      <c r="AF33" s="156"/>
      <c r="AG33" s="135"/>
      <c r="AH33" s="123"/>
      <c r="AI33" s="119"/>
      <c r="AJ33" s="120"/>
      <c r="AK33" s="121"/>
      <c r="AL33" s="121"/>
      <c r="AM33" s="121"/>
      <c r="AN33" s="156"/>
      <c r="AO33" s="135"/>
    </row>
    <row r="34" spans="1:41" s="32" customFormat="1" ht="14.1" customHeight="1">
      <c r="A34" s="498"/>
      <c r="B34" s="123"/>
      <c r="C34" s="347"/>
      <c r="D34" s="348"/>
      <c r="E34" s="121"/>
      <c r="F34" s="121"/>
      <c r="G34" s="121"/>
      <c r="H34" s="150"/>
      <c r="I34" s="122"/>
      <c r="J34" s="123"/>
      <c r="K34" s="347" t="s">
        <v>247</v>
      </c>
      <c r="L34" s="348">
        <v>1</v>
      </c>
      <c r="M34" s="121"/>
      <c r="N34" s="121"/>
      <c r="O34" s="121"/>
      <c r="P34" s="150"/>
      <c r="Q34" s="135"/>
      <c r="R34" s="123"/>
      <c r="S34" s="347"/>
      <c r="T34" s="348"/>
      <c r="U34" s="121"/>
      <c r="V34" s="121"/>
      <c r="W34" s="121"/>
      <c r="X34" s="150"/>
      <c r="Y34" s="135"/>
      <c r="Z34" s="65"/>
      <c r="AA34" s="347" t="s">
        <v>247</v>
      </c>
      <c r="AB34" s="348">
        <v>1</v>
      </c>
      <c r="AC34" s="121"/>
      <c r="AD34" s="121"/>
      <c r="AE34" s="121"/>
      <c r="AF34" s="150"/>
      <c r="AG34" s="135"/>
      <c r="AH34" s="65"/>
      <c r="AI34" s="347"/>
      <c r="AJ34" s="348"/>
      <c r="AK34" s="121"/>
      <c r="AL34" s="121"/>
      <c r="AM34" s="121"/>
      <c r="AN34" s="150"/>
      <c r="AO34" s="122"/>
    </row>
    <row r="35" spans="1:41" s="32" customFormat="1" ht="15" customHeight="1">
      <c r="A35" s="498"/>
      <c r="B35" s="132"/>
      <c r="C35" s="204" t="s">
        <v>102</v>
      </c>
      <c r="D35" s="169"/>
      <c r="E35" s="170"/>
      <c r="F35" s="170"/>
      <c r="G35" s="170"/>
      <c r="H35" s="176"/>
      <c r="I35" s="176" t="s">
        <v>55</v>
      </c>
      <c r="J35" s="132"/>
      <c r="K35" s="204" t="s">
        <v>40</v>
      </c>
      <c r="L35" s="176"/>
      <c r="M35" s="170"/>
      <c r="N35" s="170"/>
      <c r="O35" s="170"/>
      <c r="P35" s="176"/>
      <c r="Q35" s="176" t="s">
        <v>55</v>
      </c>
      <c r="R35" s="72"/>
      <c r="S35" s="204" t="s">
        <v>40</v>
      </c>
      <c r="T35" s="169"/>
      <c r="U35" s="170"/>
      <c r="V35" s="170"/>
      <c r="W35" s="170"/>
      <c r="X35" s="176"/>
      <c r="Y35" s="176" t="s">
        <v>55</v>
      </c>
      <c r="Z35" s="132"/>
      <c r="AA35" s="204" t="s">
        <v>40</v>
      </c>
      <c r="AB35" s="169"/>
      <c r="AC35" s="170"/>
      <c r="AD35" s="170"/>
      <c r="AE35" s="170"/>
      <c r="AF35" s="176"/>
      <c r="AG35" s="176" t="s">
        <v>55</v>
      </c>
      <c r="AH35" s="132"/>
      <c r="AI35" s="204" t="s">
        <v>40</v>
      </c>
      <c r="AJ35" s="169"/>
      <c r="AK35" s="170"/>
      <c r="AL35" s="170"/>
      <c r="AM35" s="170"/>
      <c r="AN35" s="176"/>
      <c r="AO35" s="176" t="s">
        <v>55</v>
      </c>
    </row>
    <row r="36" spans="1:41" s="73" customFormat="1" ht="15" customHeight="1">
      <c r="A36" s="517"/>
      <c r="B36" s="511" t="s">
        <v>133</v>
      </c>
      <c r="C36" s="172" t="s">
        <v>240</v>
      </c>
      <c r="D36" s="222"/>
      <c r="E36" s="223"/>
      <c r="F36" s="223"/>
      <c r="G36" s="223"/>
      <c r="H36" s="222"/>
      <c r="I36" s="350">
        <f>SUM(E5:E34)</f>
        <v>5.916666666666667</v>
      </c>
      <c r="J36" s="511" t="s">
        <v>239</v>
      </c>
      <c r="K36" s="372" t="s">
        <v>240</v>
      </c>
      <c r="L36" s="349"/>
      <c r="M36" s="170"/>
      <c r="N36" s="170"/>
      <c r="O36" s="170"/>
      <c r="P36" s="349"/>
      <c r="Q36" s="350">
        <f>SUM(M5:M34)</f>
        <v>5.833333333333333</v>
      </c>
      <c r="R36" s="511" t="s">
        <v>239</v>
      </c>
      <c r="S36" s="372" t="s">
        <v>240</v>
      </c>
      <c r="T36" s="349"/>
      <c r="U36" s="170"/>
      <c r="V36" s="170"/>
      <c r="W36" s="170"/>
      <c r="X36" s="349"/>
      <c r="Y36" s="350">
        <f>SUM(U5:U34)</f>
        <v>6.583333333333333</v>
      </c>
      <c r="Z36" s="511" t="s">
        <v>239</v>
      </c>
      <c r="AA36" s="372" t="s">
        <v>240</v>
      </c>
      <c r="AB36" s="349"/>
      <c r="AC36" s="170"/>
      <c r="AD36" s="170"/>
      <c r="AE36" s="170"/>
      <c r="AF36" s="349"/>
      <c r="AG36" s="350">
        <f>SUM(AC5:AC34)</f>
        <v>6.333333333333333</v>
      </c>
      <c r="AH36" s="514" t="s">
        <v>133</v>
      </c>
      <c r="AI36" s="172" t="s">
        <v>240</v>
      </c>
      <c r="AJ36" s="222"/>
      <c r="AK36" s="223"/>
      <c r="AL36" s="223"/>
      <c r="AM36" s="223"/>
      <c r="AN36" s="222"/>
      <c r="AO36" s="350">
        <f>SUM(AK5:AK34)</f>
        <v>6.208333333333333</v>
      </c>
    </row>
    <row r="37" spans="1:41" s="74" customFormat="1" ht="12.75" customHeight="1">
      <c r="A37" s="518"/>
      <c r="B37" s="512"/>
      <c r="C37" s="173" t="s">
        <v>241</v>
      </c>
      <c r="D37" s="225"/>
      <c r="E37" s="223"/>
      <c r="F37" s="223"/>
      <c r="G37" s="223"/>
      <c r="H37" s="225"/>
      <c r="I37" s="350">
        <f>SUM(F5:F35)</f>
        <v>1.2288744588744589</v>
      </c>
      <c r="J37" s="512"/>
      <c r="K37" s="373" t="s">
        <v>241</v>
      </c>
      <c r="L37" s="350"/>
      <c r="M37" s="170"/>
      <c r="N37" s="170"/>
      <c r="O37" s="170"/>
      <c r="P37" s="350"/>
      <c r="Q37" s="350">
        <f>SUM(N5:N35)</f>
        <v>2.4350000000000001</v>
      </c>
      <c r="R37" s="512"/>
      <c r="S37" s="373" t="s">
        <v>241</v>
      </c>
      <c r="T37" s="350"/>
      <c r="U37" s="170"/>
      <c r="V37" s="170"/>
      <c r="W37" s="170"/>
      <c r="X37" s="350"/>
      <c r="Y37" s="350">
        <f>SUM(V5:V35)</f>
        <v>2.2857142857142856</v>
      </c>
      <c r="Z37" s="512"/>
      <c r="AA37" s="373" t="s">
        <v>241</v>
      </c>
      <c r="AB37" s="350"/>
      <c r="AC37" s="170"/>
      <c r="AD37" s="170"/>
      <c r="AE37" s="170"/>
      <c r="AF37" s="350"/>
      <c r="AG37" s="350">
        <f>SUM(AD5:AD35)</f>
        <v>2.4500000000000002</v>
      </c>
      <c r="AH37" s="515"/>
      <c r="AI37" s="173" t="s">
        <v>241</v>
      </c>
      <c r="AJ37" s="225"/>
      <c r="AK37" s="223"/>
      <c r="AL37" s="223"/>
      <c r="AM37" s="223"/>
      <c r="AN37" s="225"/>
      <c r="AO37" s="350">
        <f>SUM(AL5:AL35)</f>
        <v>2.1428571428571428</v>
      </c>
    </row>
    <row r="38" spans="1:41" s="74" customFormat="1" ht="16.5" customHeight="1">
      <c r="A38" s="518"/>
      <c r="B38" s="512"/>
      <c r="C38" s="174" t="s">
        <v>242</v>
      </c>
      <c r="D38" s="226"/>
      <c r="E38" s="222"/>
      <c r="F38" s="222"/>
      <c r="G38" s="222"/>
      <c r="H38" s="226"/>
      <c r="I38" s="350">
        <f>SUM(G7:G32)</f>
        <v>1.5</v>
      </c>
      <c r="J38" s="512"/>
      <c r="K38" s="374" t="s">
        <v>242</v>
      </c>
      <c r="L38" s="353"/>
      <c r="M38" s="349"/>
      <c r="N38" s="349"/>
      <c r="O38" s="349"/>
      <c r="P38" s="353"/>
      <c r="Q38" s="350">
        <f>SUM(O7:O32)</f>
        <v>1.4800000000000002</v>
      </c>
      <c r="R38" s="512"/>
      <c r="S38" s="374" t="s">
        <v>242</v>
      </c>
      <c r="T38" s="353"/>
      <c r="U38" s="349"/>
      <c r="V38" s="349"/>
      <c r="W38" s="349"/>
      <c r="X38" s="353"/>
      <c r="Y38" s="350">
        <f>SUM(W7:W32)</f>
        <v>1.67</v>
      </c>
      <c r="Z38" s="512"/>
      <c r="AA38" s="374" t="s">
        <v>242</v>
      </c>
      <c r="AB38" s="353"/>
      <c r="AC38" s="349"/>
      <c r="AD38" s="349"/>
      <c r="AE38" s="349"/>
      <c r="AF38" s="353"/>
      <c r="AG38" s="350">
        <f>SUM(AE7:AE32)</f>
        <v>1.53</v>
      </c>
      <c r="AH38" s="515"/>
      <c r="AI38" s="174" t="s">
        <v>242</v>
      </c>
      <c r="AJ38" s="226"/>
      <c r="AK38" s="222"/>
      <c r="AL38" s="222"/>
      <c r="AM38" s="222"/>
      <c r="AN38" s="226"/>
      <c r="AO38" s="350">
        <f>SUM(AM7:AM32)</f>
        <v>2.0300000000000002</v>
      </c>
    </row>
    <row r="39" spans="1:41" s="73" customFormat="1" ht="13.5" customHeight="1">
      <c r="A39" s="518"/>
      <c r="B39" s="512"/>
      <c r="C39" s="174" t="s">
        <v>243</v>
      </c>
      <c r="D39" s="226"/>
      <c r="E39" s="225"/>
      <c r="F39" s="225"/>
      <c r="G39" s="225"/>
      <c r="H39" s="226"/>
      <c r="I39" s="350">
        <f>D34</f>
        <v>0</v>
      </c>
      <c r="J39" s="512"/>
      <c r="K39" s="374" t="s">
        <v>243</v>
      </c>
      <c r="L39" s="353"/>
      <c r="M39" s="350"/>
      <c r="N39" s="350"/>
      <c r="O39" s="350"/>
      <c r="P39" s="353"/>
      <c r="Q39" s="350">
        <f>L34</f>
        <v>1</v>
      </c>
      <c r="R39" s="512"/>
      <c r="S39" s="374" t="s">
        <v>243</v>
      </c>
      <c r="T39" s="353"/>
      <c r="U39" s="350"/>
      <c r="V39" s="350"/>
      <c r="W39" s="350"/>
      <c r="X39" s="353"/>
      <c r="Y39" s="350">
        <f>T34</f>
        <v>0</v>
      </c>
      <c r="Z39" s="512"/>
      <c r="AA39" s="374" t="s">
        <v>243</v>
      </c>
      <c r="AB39" s="353"/>
      <c r="AC39" s="350"/>
      <c r="AD39" s="350"/>
      <c r="AE39" s="350"/>
      <c r="AF39" s="353"/>
      <c r="AG39" s="350">
        <f>AB34</f>
        <v>1</v>
      </c>
      <c r="AH39" s="515"/>
      <c r="AI39" s="174" t="s">
        <v>243</v>
      </c>
      <c r="AJ39" s="226"/>
      <c r="AK39" s="225"/>
      <c r="AL39" s="225"/>
      <c r="AM39" s="225"/>
      <c r="AN39" s="226"/>
      <c r="AO39" s="350">
        <f>AJ34</f>
        <v>0</v>
      </c>
    </row>
    <row r="40" spans="1:41" s="73" customFormat="1" ht="13.5" customHeight="1">
      <c r="A40" s="518"/>
      <c r="B40" s="512"/>
      <c r="C40" s="175" t="s">
        <v>244</v>
      </c>
      <c r="D40" s="226"/>
      <c r="E40" s="226"/>
      <c r="F40" s="226"/>
      <c r="G40" s="226"/>
      <c r="H40" s="226"/>
      <c r="I40" s="350">
        <v>2.5</v>
      </c>
      <c r="J40" s="512"/>
      <c r="K40" s="375" t="s">
        <v>244</v>
      </c>
      <c r="L40" s="353"/>
      <c r="M40" s="353"/>
      <c r="N40" s="353"/>
      <c r="O40" s="353"/>
      <c r="P40" s="353"/>
      <c r="Q40" s="350">
        <v>2.5</v>
      </c>
      <c r="R40" s="512"/>
      <c r="S40" s="375" t="s">
        <v>244</v>
      </c>
      <c r="T40" s="353"/>
      <c r="U40" s="353"/>
      <c r="V40" s="353"/>
      <c r="W40" s="353"/>
      <c r="X40" s="353"/>
      <c r="Y40" s="350">
        <v>2.5</v>
      </c>
      <c r="Z40" s="512"/>
      <c r="AA40" s="375" t="s">
        <v>244</v>
      </c>
      <c r="AB40" s="353"/>
      <c r="AC40" s="353"/>
      <c r="AD40" s="353"/>
      <c r="AE40" s="353"/>
      <c r="AF40" s="353"/>
      <c r="AG40" s="350">
        <v>2.5</v>
      </c>
      <c r="AH40" s="515"/>
      <c r="AI40" s="175" t="s">
        <v>244</v>
      </c>
      <c r="AJ40" s="226"/>
      <c r="AK40" s="226"/>
      <c r="AL40" s="226"/>
      <c r="AM40" s="226"/>
      <c r="AN40" s="226"/>
      <c r="AO40" s="401">
        <v>2.5</v>
      </c>
    </row>
    <row r="41" spans="1:41" s="73" customFormat="1" ht="16.5" customHeight="1">
      <c r="A41" s="519"/>
      <c r="B41" s="513"/>
      <c r="C41" s="174" t="s">
        <v>245</v>
      </c>
      <c r="D41" s="226"/>
      <c r="E41" s="226"/>
      <c r="F41" s="226"/>
      <c r="G41" s="226"/>
      <c r="H41" s="227"/>
      <c r="I41" s="354">
        <f>(I36*70)+(I37*75)+(I38*25)+(I39*60)+(I40*45)</f>
        <v>656.3322510822511</v>
      </c>
      <c r="J41" s="513"/>
      <c r="K41" s="374" t="s">
        <v>245</v>
      </c>
      <c r="L41" s="353"/>
      <c r="M41" s="353"/>
      <c r="N41" s="353"/>
      <c r="O41" s="353"/>
      <c r="P41" s="171"/>
      <c r="Q41" s="354">
        <f>(Q36*70)+(Q37*75)+(Q38*25)+(Q39*60)+(Q40*45)</f>
        <v>800.45833333333326</v>
      </c>
      <c r="R41" s="513"/>
      <c r="S41" s="374" t="s">
        <v>245</v>
      </c>
      <c r="T41" s="353"/>
      <c r="U41" s="353"/>
      <c r="V41" s="353"/>
      <c r="W41" s="353"/>
      <c r="X41" s="354"/>
      <c r="Y41" s="354">
        <f>(Y36*70)+(Y37*75)+(Y38*25)+(Y39*60)+(Y40*45)</f>
        <v>786.5119047619047</v>
      </c>
      <c r="Z41" s="513"/>
      <c r="AA41" s="374" t="s">
        <v>245</v>
      </c>
      <c r="AB41" s="353"/>
      <c r="AC41" s="353"/>
      <c r="AD41" s="353"/>
      <c r="AE41" s="353"/>
      <c r="AF41" s="354"/>
      <c r="AG41" s="354">
        <f>(AG36*70)+(AG37*75)+(AG38*25)+(AG39*60)+(AG40*45)</f>
        <v>837.83333333333326</v>
      </c>
      <c r="AH41" s="516"/>
      <c r="AI41" s="174" t="s">
        <v>245</v>
      </c>
      <c r="AJ41" s="226"/>
      <c r="AK41" s="226"/>
      <c r="AL41" s="226"/>
      <c r="AM41" s="226"/>
      <c r="AN41" s="227"/>
      <c r="AO41" s="402">
        <f>(AO36*70)+(AO37*75)+(AO38*25)+(AO39*60)+(AO40*45)</f>
        <v>758.54761904761904</v>
      </c>
    </row>
    <row r="42" spans="1:41" s="429" customFormat="1" ht="14.1" customHeight="1">
      <c r="C42" s="430" t="s">
        <v>638</v>
      </c>
      <c r="F42" s="431"/>
      <c r="G42" s="431"/>
      <c r="H42" s="432"/>
      <c r="K42" s="428" t="s">
        <v>639</v>
      </c>
      <c r="P42" s="432"/>
      <c r="S42" s="427" t="s">
        <v>640</v>
      </c>
      <c r="X42" s="432"/>
      <c r="AA42" s="430" t="s">
        <v>641</v>
      </c>
      <c r="AF42" s="432"/>
      <c r="AI42" s="430"/>
      <c r="AN42" s="432"/>
    </row>
  </sheetData>
  <mergeCells count="24">
    <mergeCell ref="A3:A4"/>
    <mergeCell ref="AA3:AB3"/>
    <mergeCell ref="K3:L3"/>
    <mergeCell ref="A28:A35"/>
    <mergeCell ref="A24:A27"/>
    <mergeCell ref="C25:C27"/>
    <mergeCell ref="K25:K27"/>
    <mergeCell ref="S25:S27"/>
    <mergeCell ref="AA25:AA27"/>
    <mergeCell ref="A5:A7"/>
    <mergeCell ref="A8:A15"/>
    <mergeCell ref="A16:A23"/>
    <mergeCell ref="D1:J1"/>
    <mergeCell ref="S3:T3"/>
    <mergeCell ref="C3:D3"/>
    <mergeCell ref="K2:AO2"/>
    <mergeCell ref="AI3:AJ3"/>
    <mergeCell ref="AI25:AI27"/>
    <mergeCell ref="Z36:Z41"/>
    <mergeCell ref="AH36:AH41"/>
    <mergeCell ref="A36:A41"/>
    <mergeCell ref="B36:B41"/>
    <mergeCell ref="J36:J41"/>
    <mergeCell ref="R36:R41"/>
  </mergeCells>
  <phoneticPr fontId="20" type="noConversion"/>
  <pageMargins left="0.39370078740157483" right="0.19685039370078741" top="0.19685039370078741" bottom="0.19685039370078741" header="0.39370078740157483" footer="0.3937007874015748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tabSelected="1" topLeftCell="A4" workbookViewId="0">
      <selection activeCell="AF10" sqref="AF10"/>
    </sheetView>
  </sheetViews>
  <sheetFormatPr defaultRowHeight="14.1" customHeight="1"/>
  <cols>
    <col min="1" max="1" width="2.875" style="7" customWidth="1"/>
    <col min="2" max="2" width="3.75" style="208" customWidth="1"/>
    <col min="3" max="3" width="10.625" style="208" customWidth="1"/>
    <col min="4" max="4" width="5" style="7" customWidth="1"/>
    <col min="5" max="5" width="5.5" style="7" hidden="1" customWidth="1"/>
    <col min="6" max="6" width="5.75" style="7" hidden="1" customWidth="1"/>
    <col min="7" max="7" width="6.625" style="7" hidden="1" customWidth="1"/>
    <col min="8" max="8" width="3.5" style="157" customWidth="1"/>
    <col min="9" max="9" width="5" style="7" customWidth="1"/>
    <col min="10" max="10" width="3.75" style="208" customWidth="1"/>
    <col min="11" max="11" width="10.875" style="208" customWidth="1"/>
    <col min="12" max="12" width="3.875" style="208" customWidth="1"/>
    <col min="13" max="13" width="6.625" style="7" hidden="1" customWidth="1"/>
    <col min="14" max="14" width="5.875" style="7" hidden="1" customWidth="1"/>
    <col min="15" max="15" width="6" style="7" hidden="1" customWidth="1"/>
    <col min="16" max="16" width="4.125" style="7" customWidth="1"/>
    <col min="17" max="17" width="3.875" style="7" customWidth="1"/>
    <col min="18" max="18" width="4" style="208" customWidth="1"/>
    <col min="19" max="19" width="9.75" style="208" customWidth="1"/>
    <col min="20" max="20" width="4.375" style="7" customWidth="1"/>
    <col min="21" max="21" width="4.75" style="7" hidden="1" customWidth="1"/>
    <col min="22" max="22" width="6" style="7" hidden="1" customWidth="1"/>
    <col min="23" max="23" width="5.5" style="7" hidden="1" customWidth="1"/>
    <col min="24" max="24" width="3.5" style="157" customWidth="1"/>
    <col min="25" max="25" width="4" style="7" customWidth="1"/>
    <col min="26" max="26" width="3.25" style="208" customWidth="1"/>
    <col min="27" max="27" width="10.5" style="208" customWidth="1"/>
    <col min="28" max="28" width="3.625" style="8" customWidth="1"/>
    <col min="29" max="31" width="6.625" style="8" hidden="1" customWidth="1"/>
    <col min="32" max="32" width="3.625" style="157" customWidth="1"/>
    <col min="33" max="33" width="4.375" style="7" customWidth="1"/>
    <col min="34" max="34" width="4.125" style="208" customWidth="1"/>
    <col min="35" max="35" width="10.375" style="214" customWidth="1"/>
    <col min="36" max="36" width="4.875" style="7" customWidth="1"/>
    <col min="37" max="39" width="6.625" style="7" hidden="1" customWidth="1"/>
    <col min="40" max="40" width="4.75" style="157" hidden="1" customWidth="1"/>
    <col min="41" max="41" width="5.625" style="7" customWidth="1"/>
  </cols>
  <sheetData>
    <row r="1" spans="1:41" ht="14.1" customHeight="1">
      <c r="A1" s="12"/>
      <c r="B1" s="206"/>
      <c r="C1" s="206"/>
      <c r="D1" s="495" t="s">
        <v>22</v>
      </c>
      <c r="E1" s="495"/>
      <c r="F1" s="495"/>
      <c r="G1" s="495"/>
      <c r="H1" s="495"/>
      <c r="I1" s="495"/>
      <c r="J1" s="495"/>
      <c r="K1" s="24" t="s">
        <v>670</v>
      </c>
      <c r="L1" s="24" t="s">
        <v>371</v>
      </c>
      <c r="M1"/>
      <c r="N1"/>
      <c r="O1"/>
      <c r="P1"/>
      <c r="Q1"/>
      <c r="R1" s="24"/>
      <c r="S1" s="24"/>
      <c r="T1" s="9"/>
      <c r="U1" s="9"/>
      <c r="V1" s="9"/>
      <c r="W1"/>
      <c r="X1" s="155"/>
      <c r="Y1"/>
      <c r="Z1" s="24"/>
      <c r="AA1" s="24"/>
      <c r="AB1" s="13"/>
      <c r="AC1" s="13"/>
      <c r="AD1" s="13"/>
      <c r="AE1" s="12"/>
      <c r="AF1" s="155"/>
      <c r="AG1" s="12"/>
      <c r="AH1" s="206"/>
      <c r="AI1" s="206"/>
      <c r="AJ1" s="12"/>
      <c r="AK1" s="12"/>
      <c r="AL1" s="12"/>
      <c r="AM1" s="12"/>
      <c r="AN1" s="155"/>
      <c r="AO1" s="12"/>
    </row>
    <row r="2" spans="1:41" ht="14.1" customHeight="1">
      <c r="A2" s="5" t="s">
        <v>15</v>
      </c>
      <c r="B2" s="207" t="s">
        <v>38</v>
      </c>
      <c r="C2" s="207" t="s">
        <v>3</v>
      </c>
      <c r="D2" s="153">
        <v>243</v>
      </c>
      <c r="E2" s="153"/>
      <c r="F2" s="153"/>
      <c r="G2" s="153"/>
      <c r="H2" s="153"/>
      <c r="I2" s="153"/>
      <c r="J2" s="210"/>
      <c r="K2" s="520" t="s">
        <v>35</v>
      </c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497"/>
      <c r="AK2" s="497"/>
      <c r="AL2" s="497"/>
      <c r="AM2" s="497"/>
      <c r="AN2" s="497"/>
      <c r="AO2" s="497"/>
    </row>
    <row r="3" spans="1:41" s="24" customFormat="1" ht="14.1" customHeight="1">
      <c r="A3" s="521" t="s">
        <v>6</v>
      </c>
      <c r="B3" s="26"/>
      <c r="C3" s="499">
        <v>43549</v>
      </c>
      <c r="D3" s="499"/>
      <c r="E3" s="27"/>
      <c r="F3" s="27"/>
      <c r="G3" s="27"/>
      <c r="H3" s="151"/>
      <c r="I3" s="26" t="s">
        <v>7</v>
      </c>
      <c r="J3" s="26"/>
      <c r="K3" s="499">
        <v>43550</v>
      </c>
      <c r="L3" s="499"/>
      <c r="M3" s="27"/>
      <c r="N3" s="27"/>
      <c r="O3" s="27"/>
      <c r="P3" s="151"/>
      <c r="Q3" s="26" t="s">
        <v>8</v>
      </c>
      <c r="R3" s="26"/>
      <c r="S3" s="499">
        <v>43551</v>
      </c>
      <c r="T3" s="499"/>
      <c r="U3" s="27"/>
      <c r="V3" s="27"/>
      <c r="W3" s="27"/>
      <c r="X3" s="151"/>
      <c r="Y3" s="26" t="s">
        <v>9</v>
      </c>
      <c r="Z3" s="26"/>
      <c r="AA3" s="499">
        <v>43552</v>
      </c>
      <c r="AB3" s="499"/>
      <c r="AC3" s="27"/>
      <c r="AD3" s="27"/>
      <c r="AE3" s="27"/>
      <c r="AF3" s="151"/>
      <c r="AG3" s="26" t="s">
        <v>10</v>
      </c>
      <c r="AH3" s="26"/>
      <c r="AI3" s="499">
        <v>43553</v>
      </c>
      <c r="AJ3" s="499"/>
      <c r="AK3" s="27"/>
      <c r="AL3" s="27"/>
      <c r="AM3" s="27"/>
      <c r="AN3" s="151"/>
      <c r="AO3" s="26" t="s">
        <v>11</v>
      </c>
    </row>
    <row r="4" spans="1:41" s="24" customFormat="1" ht="14.1" customHeight="1">
      <c r="A4" s="521"/>
      <c r="B4" s="26" t="s">
        <v>12</v>
      </c>
      <c r="C4" s="26" t="s">
        <v>13</v>
      </c>
      <c r="D4" s="26" t="s">
        <v>16</v>
      </c>
      <c r="E4" s="26" t="s">
        <v>44</v>
      </c>
      <c r="F4" s="26" t="s">
        <v>46</v>
      </c>
      <c r="G4" s="26" t="s">
        <v>50</v>
      </c>
      <c r="H4" s="149" t="s">
        <v>43</v>
      </c>
      <c r="I4" s="26" t="s">
        <v>124</v>
      </c>
      <c r="J4" s="26" t="s">
        <v>12</v>
      </c>
      <c r="K4" s="26" t="s">
        <v>13</v>
      </c>
      <c r="L4" s="26" t="s">
        <v>16</v>
      </c>
      <c r="M4" s="26" t="s">
        <v>44</v>
      </c>
      <c r="N4" s="26" t="s">
        <v>46</v>
      </c>
      <c r="O4" s="26" t="s">
        <v>49</v>
      </c>
      <c r="P4" s="149" t="s">
        <v>43</v>
      </c>
      <c r="Q4" s="26" t="s">
        <v>124</v>
      </c>
      <c r="R4" s="26" t="s">
        <v>12</v>
      </c>
      <c r="S4" s="26" t="s">
        <v>13</v>
      </c>
      <c r="T4" s="26" t="s">
        <v>16</v>
      </c>
      <c r="U4" s="26" t="s">
        <v>44</v>
      </c>
      <c r="V4" s="26" t="s">
        <v>46</v>
      </c>
      <c r="W4" s="26" t="s">
        <v>49</v>
      </c>
      <c r="X4" s="149" t="s">
        <v>43</v>
      </c>
      <c r="Y4" s="26" t="s">
        <v>124</v>
      </c>
      <c r="Z4" s="26" t="s">
        <v>12</v>
      </c>
      <c r="AA4" s="26" t="s">
        <v>13</v>
      </c>
      <c r="AB4" s="26" t="s">
        <v>16</v>
      </c>
      <c r="AC4" s="26" t="s">
        <v>44</v>
      </c>
      <c r="AD4" s="26" t="s">
        <v>46</v>
      </c>
      <c r="AE4" s="26" t="s">
        <v>49</v>
      </c>
      <c r="AF4" s="149" t="s">
        <v>43</v>
      </c>
      <c r="AG4" s="26" t="s">
        <v>124</v>
      </c>
      <c r="AH4" s="26" t="s">
        <v>12</v>
      </c>
      <c r="AI4" s="28" t="s">
        <v>13</v>
      </c>
      <c r="AJ4" s="26" t="s">
        <v>16</v>
      </c>
      <c r="AK4" s="26" t="s">
        <v>44</v>
      </c>
      <c r="AL4" s="26" t="s">
        <v>46</v>
      </c>
      <c r="AM4" s="26" t="s">
        <v>49</v>
      </c>
      <c r="AN4" s="149" t="s">
        <v>43</v>
      </c>
      <c r="AO4" s="26" t="s">
        <v>124</v>
      </c>
    </row>
    <row r="5" spans="1:41" s="73" customFormat="1" ht="14.1" customHeight="1">
      <c r="A5" s="507" t="s">
        <v>14</v>
      </c>
      <c r="B5" s="81" t="s">
        <v>282</v>
      </c>
      <c r="C5" s="6" t="s">
        <v>41</v>
      </c>
      <c r="D5" s="95">
        <v>110</v>
      </c>
      <c r="E5" s="30">
        <f>D5/20</f>
        <v>5.5</v>
      </c>
      <c r="F5" s="10"/>
      <c r="G5" s="10"/>
      <c r="H5" s="149">
        <v>144</v>
      </c>
      <c r="I5" s="143"/>
      <c r="J5" s="81" t="s">
        <v>84</v>
      </c>
      <c r="K5" s="6" t="s">
        <v>41</v>
      </c>
      <c r="L5" s="95">
        <v>80</v>
      </c>
      <c r="M5" s="30">
        <f>L5/20</f>
        <v>4</v>
      </c>
      <c r="N5" s="10"/>
      <c r="O5" s="10"/>
      <c r="P5" s="149">
        <f>(L5*$D$2)/1000</f>
        <v>19.440000000000001</v>
      </c>
      <c r="Q5" s="143"/>
      <c r="R5" s="420" t="s">
        <v>591</v>
      </c>
      <c r="S5" s="23" t="s">
        <v>606</v>
      </c>
      <c r="T5" s="54">
        <v>310</v>
      </c>
      <c r="U5" s="158">
        <f>T5/60</f>
        <v>5.166666666666667</v>
      </c>
      <c r="V5" s="10"/>
      <c r="W5" s="10"/>
      <c r="X5" s="149"/>
      <c r="Y5" s="31"/>
      <c r="Z5" s="81" t="s">
        <v>282</v>
      </c>
      <c r="AA5" s="6" t="s">
        <v>41</v>
      </c>
      <c r="AB5" s="95">
        <v>100</v>
      </c>
      <c r="AC5" s="30">
        <f>AB5/20</f>
        <v>5</v>
      </c>
      <c r="AD5" s="10"/>
      <c r="AE5" s="10"/>
      <c r="AF5" s="149">
        <v>144</v>
      </c>
      <c r="AG5" s="143"/>
      <c r="AH5" s="81" t="s">
        <v>320</v>
      </c>
      <c r="AI5" s="6" t="s">
        <v>41</v>
      </c>
      <c r="AJ5" s="95">
        <v>90</v>
      </c>
      <c r="AK5" s="30">
        <f>AJ5/20</f>
        <v>4.5</v>
      </c>
      <c r="AL5" s="10"/>
      <c r="AM5" s="10"/>
      <c r="AN5" s="149">
        <f>(AJ5*$D$2)/1000</f>
        <v>21.87</v>
      </c>
      <c r="AO5" s="31"/>
    </row>
    <row r="6" spans="1:41" s="73" customFormat="1" ht="14.1" customHeight="1">
      <c r="A6" s="507"/>
      <c r="B6" s="33" t="s">
        <v>36</v>
      </c>
      <c r="C6" s="115"/>
      <c r="D6" s="116"/>
      <c r="E6" s="30"/>
      <c r="F6" s="30"/>
      <c r="G6" s="10"/>
      <c r="H6" s="149"/>
      <c r="I6" s="21"/>
      <c r="J6" s="33" t="s">
        <v>36</v>
      </c>
      <c r="K6" s="115" t="s">
        <v>85</v>
      </c>
      <c r="L6" s="116">
        <v>20</v>
      </c>
      <c r="M6" s="30">
        <f>L6/20</f>
        <v>1</v>
      </c>
      <c r="N6" s="30"/>
      <c r="O6" s="10"/>
      <c r="P6" s="21"/>
      <c r="Q6" s="21"/>
      <c r="R6" s="359" t="s">
        <v>592</v>
      </c>
      <c r="S6" s="23"/>
      <c r="T6" s="54"/>
      <c r="U6" s="162"/>
      <c r="V6" s="162"/>
      <c r="W6" s="163"/>
      <c r="X6" s="149"/>
      <c r="Y6" s="161"/>
      <c r="Z6" s="33" t="s">
        <v>36</v>
      </c>
      <c r="AA6" s="115"/>
      <c r="AB6" s="116"/>
      <c r="AC6" s="30"/>
      <c r="AD6" s="30"/>
      <c r="AE6" s="10"/>
      <c r="AF6" s="149"/>
      <c r="AG6" s="21"/>
      <c r="AH6" s="33" t="s">
        <v>321</v>
      </c>
      <c r="AI6" s="115" t="s">
        <v>322</v>
      </c>
      <c r="AJ6" s="116">
        <v>30</v>
      </c>
      <c r="AK6" s="30">
        <f>AJ6/20</f>
        <v>1.5</v>
      </c>
      <c r="AL6" s="30"/>
      <c r="AM6" s="10"/>
      <c r="AN6" s="149"/>
      <c r="AO6" s="21"/>
    </row>
    <row r="7" spans="1:41" s="73" customFormat="1" ht="14.1" customHeight="1">
      <c r="A7" s="507"/>
      <c r="B7" s="84" t="s">
        <v>17</v>
      </c>
      <c r="C7" s="34"/>
      <c r="D7" s="4"/>
      <c r="E7" s="10"/>
      <c r="F7" s="10"/>
      <c r="G7" s="10"/>
      <c r="H7" s="149"/>
      <c r="I7" s="21"/>
      <c r="J7" s="33" t="s">
        <v>17</v>
      </c>
      <c r="K7" s="34"/>
      <c r="L7" s="4"/>
      <c r="M7" s="10"/>
      <c r="N7" s="10"/>
      <c r="O7" s="10"/>
      <c r="P7" s="31"/>
      <c r="Q7" s="21"/>
      <c r="R7" s="359" t="s">
        <v>593</v>
      </c>
      <c r="S7" s="23"/>
      <c r="T7" s="54"/>
      <c r="U7" s="163"/>
      <c r="V7" s="163"/>
      <c r="W7" s="232"/>
      <c r="X7" s="149"/>
      <c r="Y7" s="161"/>
      <c r="Z7" s="84" t="s">
        <v>17</v>
      </c>
      <c r="AA7" s="34"/>
      <c r="AB7" s="4"/>
      <c r="AC7" s="10"/>
      <c r="AD7" s="10"/>
      <c r="AE7" s="10"/>
      <c r="AF7" s="149"/>
      <c r="AG7" s="21"/>
      <c r="AH7" s="33" t="s">
        <v>17</v>
      </c>
      <c r="AI7" s="34"/>
      <c r="AJ7" s="4"/>
      <c r="AK7" s="10"/>
      <c r="AL7" s="10"/>
      <c r="AM7" s="10"/>
      <c r="AN7" s="149"/>
      <c r="AO7" s="21"/>
    </row>
    <row r="8" spans="1:41" s="73" customFormat="1" ht="14.1" customHeight="1">
      <c r="A8" s="507" t="s">
        <v>4</v>
      </c>
      <c r="B8" s="330" t="s">
        <v>76</v>
      </c>
      <c r="C8" s="20" t="s">
        <v>227</v>
      </c>
      <c r="D8" s="38">
        <v>15</v>
      </c>
      <c r="E8" s="30"/>
      <c r="F8" s="38"/>
      <c r="G8" s="217"/>
      <c r="H8" s="149">
        <f>(D8*$D$2)/1000</f>
        <v>3.645</v>
      </c>
      <c r="I8" s="31"/>
      <c r="J8" s="37" t="s">
        <v>54</v>
      </c>
      <c r="K8" s="345" t="s">
        <v>232</v>
      </c>
      <c r="L8" s="281">
        <v>70</v>
      </c>
      <c r="M8" s="369"/>
      <c r="N8" s="282">
        <f>L8*0.8/35</f>
        <v>1.6</v>
      </c>
      <c r="O8" s="283"/>
      <c r="P8" s="290">
        <f>(L8*$D$2)/1000</f>
        <v>17.010000000000002</v>
      </c>
      <c r="Q8" s="370" t="s">
        <v>205</v>
      </c>
      <c r="R8" s="359" t="s">
        <v>605</v>
      </c>
      <c r="S8" s="23"/>
      <c r="T8" s="54"/>
      <c r="U8" s="158"/>
      <c r="V8" s="30"/>
      <c r="W8" s="314"/>
      <c r="X8" s="149"/>
      <c r="Y8" s="31"/>
      <c r="Z8" s="330" t="s">
        <v>698</v>
      </c>
      <c r="AA8" s="20" t="s">
        <v>699</v>
      </c>
      <c r="AB8" s="38">
        <v>120</v>
      </c>
      <c r="AC8" s="276"/>
      <c r="AD8" s="277">
        <f>AB8*0.65/35</f>
        <v>2.2285714285714286</v>
      </c>
      <c r="AE8" s="278"/>
      <c r="AF8" s="262">
        <f>(AB8*$D$2)/1000</f>
        <v>29.16</v>
      </c>
      <c r="AG8" s="284" t="s">
        <v>343</v>
      </c>
      <c r="AH8" s="317" t="s">
        <v>147</v>
      </c>
      <c r="AI8" s="20" t="s">
        <v>238</v>
      </c>
      <c r="AJ8" s="38">
        <v>60</v>
      </c>
      <c r="AK8" s="322"/>
      <c r="AL8" s="30">
        <f>AJ8/60</f>
        <v>1</v>
      </c>
      <c r="AM8" s="51"/>
      <c r="AN8" s="149">
        <f>(AJ8*$D$2)/1000</f>
        <v>14.58</v>
      </c>
      <c r="AO8" s="31"/>
    </row>
    <row r="9" spans="1:41" s="73" customFormat="1" ht="14.1" customHeight="1">
      <c r="A9" s="507"/>
      <c r="B9" s="317" t="s">
        <v>81</v>
      </c>
      <c r="C9" s="270" t="s">
        <v>318</v>
      </c>
      <c r="D9" s="260">
        <v>75</v>
      </c>
      <c r="E9" s="271"/>
      <c r="F9" s="260">
        <f>D9*0.65/35</f>
        <v>1.3928571428571428</v>
      </c>
      <c r="G9" s="302"/>
      <c r="H9" s="262">
        <f>(D9*$D$2)/1000</f>
        <v>18.225000000000001</v>
      </c>
      <c r="I9" s="310" t="s">
        <v>135</v>
      </c>
      <c r="J9" s="39" t="s">
        <v>230</v>
      </c>
      <c r="K9" s="82" t="s">
        <v>233</v>
      </c>
      <c r="L9" s="35">
        <v>30</v>
      </c>
      <c r="M9" s="30"/>
      <c r="N9" s="30">
        <f>L9/40</f>
        <v>0.75</v>
      </c>
      <c r="O9" s="78"/>
      <c r="P9" s="149">
        <f>(L9*$D$2)/1000</f>
        <v>7.29</v>
      </c>
      <c r="Q9" s="31" t="s">
        <v>229</v>
      </c>
      <c r="R9" s="316" t="s">
        <v>594</v>
      </c>
      <c r="S9" s="398" t="s">
        <v>595</v>
      </c>
      <c r="T9" s="390">
        <v>35</v>
      </c>
      <c r="U9" s="421"/>
      <c r="V9" s="405"/>
      <c r="W9" s="422">
        <f>T9/100</f>
        <v>0.35</v>
      </c>
      <c r="X9" s="394">
        <f>(T9*$D$2)/1000</f>
        <v>8.5050000000000008</v>
      </c>
      <c r="Y9" s="395"/>
      <c r="Z9" s="317" t="s">
        <v>700</v>
      </c>
      <c r="AA9" s="20" t="s">
        <v>701</v>
      </c>
      <c r="AB9" s="38">
        <v>3</v>
      </c>
      <c r="AC9" s="30"/>
      <c r="AD9" s="30"/>
      <c r="AE9" s="117"/>
      <c r="AF9" s="149">
        <f>(AB9*$D$2)/1000</f>
        <v>0.72899999999999998</v>
      </c>
      <c r="AG9" s="31"/>
      <c r="AH9" s="317" t="s">
        <v>237</v>
      </c>
      <c r="AI9" s="20"/>
      <c r="AJ9" s="38"/>
      <c r="AK9" s="30"/>
      <c r="AL9" s="38"/>
      <c r="AM9" s="78"/>
      <c r="AN9" s="149"/>
      <c r="AO9" s="31"/>
    </row>
    <row r="10" spans="1:41" s="73" customFormat="1" ht="14.1" customHeight="1">
      <c r="A10" s="507"/>
      <c r="B10" s="317" t="s">
        <v>42</v>
      </c>
      <c r="C10" s="20" t="s">
        <v>228</v>
      </c>
      <c r="D10" s="38">
        <v>1</v>
      </c>
      <c r="E10" s="30"/>
      <c r="F10" s="30"/>
      <c r="G10" s="217"/>
      <c r="H10" s="149">
        <f>(D10*$D$2)/1000</f>
        <v>0.24299999999999999</v>
      </c>
      <c r="I10" s="31"/>
      <c r="J10" s="39" t="s">
        <v>234</v>
      </c>
      <c r="K10" s="82" t="s">
        <v>235</v>
      </c>
      <c r="L10" s="35">
        <v>1</v>
      </c>
      <c r="M10" s="87"/>
      <c r="N10" s="30"/>
      <c r="O10" s="78">
        <f>L10/100</f>
        <v>0.01</v>
      </c>
      <c r="P10" s="149">
        <f>(L10*$D$2)/1000</f>
        <v>0.24299999999999999</v>
      </c>
      <c r="Q10" s="31" t="s">
        <v>204</v>
      </c>
      <c r="R10" s="317" t="s">
        <v>596</v>
      </c>
      <c r="S10" s="270" t="s">
        <v>597</v>
      </c>
      <c r="T10" s="260">
        <v>40</v>
      </c>
      <c r="U10" s="271"/>
      <c r="V10" s="271">
        <f>T10/35</f>
        <v>1.1428571428571428</v>
      </c>
      <c r="W10" s="315"/>
      <c r="X10" s="333">
        <f>(T10*$D$2)/1000</f>
        <v>9.7200000000000006</v>
      </c>
      <c r="Y10" s="310" t="s">
        <v>598</v>
      </c>
      <c r="Z10" s="317" t="s">
        <v>702</v>
      </c>
      <c r="AA10" s="20" t="s">
        <v>228</v>
      </c>
      <c r="AB10" s="38">
        <v>0.5</v>
      </c>
      <c r="AC10" s="30"/>
      <c r="AD10" s="30"/>
      <c r="AE10" s="117"/>
      <c r="AF10" s="149">
        <f>(AB10*$D$2)/1000</f>
        <v>0.1215</v>
      </c>
      <c r="AG10" s="31"/>
      <c r="AH10" s="317" t="s">
        <v>134</v>
      </c>
      <c r="AI10" s="82"/>
      <c r="AJ10" s="86"/>
      <c r="AK10" s="189"/>
      <c r="AL10" s="190"/>
      <c r="AM10" s="233"/>
      <c r="AN10" s="234"/>
      <c r="AO10" s="216"/>
    </row>
    <row r="11" spans="1:41" s="73" customFormat="1" ht="14.1" customHeight="1">
      <c r="A11" s="507"/>
      <c r="B11" s="264" t="s">
        <v>405</v>
      </c>
      <c r="C11" s="328"/>
      <c r="D11" s="329"/>
      <c r="E11" s="30"/>
      <c r="F11" s="30"/>
      <c r="G11" s="314"/>
      <c r="H11" s="149"/>
      <c r="I11" s="31"/>
      <c r="J11" s="39" t="s">
        <v>236</v>
      </c>
      <c r="K11" s="82"/>
      <c r="L11" s="35"/>
      <c r="M11" s="54"/>
      <c r="N11" s="35"/>
      <c r="O11" s="51"/>
      <c r="P11" s="149"/>
      <c r="Q11" s="31"/>
      <c r="R11" s="317" t="s">
        <v>599</v>
      </c>
      <c r="S11" s="20" t="s">
        <v>197</v>
      </c>
      <c r="T11" s="38">
        <v>5</v>
      </c>
      <c r="U11" s="30"/>
      <c r="V11" s="30"/>
      <c r="W11" s="78">
        <f>T11/100</f>
        <v>0.05</v>
      </c>
      <c r="X11" s="149">
        <f>(T11*$D$2)/1000</f>
        <v>1.2150000000000001</v>
      </c>
      <c r="Y11" s="31"/>
      <c r="Z11" s="298"/>
      <c r="AA11" s="328"/>
      <c r="AB11" s="38"/>
      <c r="AC11" s="11"/>
      <c r="AD11" s="11"/>
      <c r="AE11" s="51"/>
      <c r="AF11" s="149">
        <f t="shared" ref="AF11" si="0">(AB11*$D$2)/1000</f>
        <v>0</v>
      </c>
      <c r="AG11" s="31"/>
      <c r="AH11" s="317"/>
      <c r="AI11" s="133"/>
      <c r="AJ11" s="40"/>
      <c r="AK11" s="86"/>
      <c r="AL11" s="30"/>
      <c r="AM11" s="78"/>
      <c r="AN11" s="149"/>
      <c r="AO11" s="31"/>
    </row>
    <row r="12" spans="1:41" s="73" customFormat="1" ht="14.1" customHeight="1">
      <c r="A12" s="507"/>
      <c r="B12" s="193"/>
      <c r="C12" s="20"/>
      <c r="D12" s="38"/>
      <c r="E12" s="30"/>
      <c r="F12" s="30"/>
      <c r="G12" s="314"/>
      <c r="H12" s="149"/>
      <c r="I12" s="31"/>
      <c r="J12" s="334" t="s">
        <v>139</v>
      </c>
      <c r="K12" s="23"/>
      <c r="L12" s="265"/>
      <c r="M12" s="30"/>
      <c r="N12" s="30"/>
      <c r="O12" s="51"/>
      <c r="P12" s="149"/>
      <c r="Q12" s="31"/>
      <c r="R12" s="55" t="s">
        <v>600</v>
      </c>
      <c r="S12" s="23" t="s">
        <v>601</v>
      </c>
      <c r="T12" s="38">
        <v>5</v>
      </c>
      <c r="U12" s="56"/>
      <c r="V12" s="52"/>
      <c r="W12" s="51">
        <f>T12/100</f>
        <v>0.05</v>
      </c>
      <c r="X12" s="149">
        <f>(T12*$D$2)/1000</f>
        <v>1.2150000000000001</v>
      </c>
      <c r="Y12" s="31"/>
      <c r="Z12" s="298"/>
      <c r="AA12" s="328"/>
      <c r="AB12" s="38"/>
      <c r="AC12" s="40"/>
      <c r="AD12" s="40"/>
      <c r="AE12" s="158"/>
      <c r="AF12" s="149"/>
      <c r="AG12" s="31"/>
      <c r="AH12" s="317"/>
      <c r="AI12" s="20"/>
      <c r="AJ12" s="231"/>
      <c r="AK12" s="40"/>
      <c r="AL12" s="30"/>
      <c r="AM12" s="78"/>
      <c r="AN12" s="31"/>
      <c r="AO12" s="31"/>
    </row>
    <row r="13" spans="1:41" s="73" customFormat="1" ht="14.1" customHeight="1">
      <c r="A13" s="507"/>
      <c r="B13" s="264"/>
      <c r="C13" s="23"/>
      <c r="D13" s="54"/>
      <c r="E13" s="36"/>
      <c r="F13" s="30"/>
      <c r="G13" s="35"/>
      <c r="H13" s="149"/>
      <c r="I13" s="241"/>
      <c r="J13" s="237"/>
      <c r="K13" s="20"/>
      <c r="L13" s="90"/>
      <c r="M13" s="86"/>
      <c r="N13" s="35"/>
      <c r="O13" s="78"/>
      <c r="P13" s="149"/>
      <c r="Q13" s="31"/>
      <c r="R13" s="55" t="s">
        <v>593</v>
      </c>
      <c r="S13" s="23" t="s">
        <v>602</v>
      </c>
      <c r="T13" s="38">
        <v>25</v>
      </c>
      <c r="U13" s="56"/>
      <c r="V13" s="52"/>
      <c r="W13" s="51">
        <f>T13/100</f>
        <v>0.25</v>
      </c>
      <c r="X13" s="149">
        <f>(T13*$D$2)/1000</f>
        <v>6.0750000000000002</v>
      </c>
      <c r="Y13" s="31"/>
      <c r="Z13" s="240"/>
      <c r="AA13" s="20"/>
      <c r="AB13" s="231"/>
      <c r="AC13" s="87"/>
      <c r="AD13" s="40"/>
      <c r="AE13" s="78"/>
      <c r="AF13" s="149"/>
      <c r="AG13" s="31"/>
      <c r="AH13" s="193"/>
      <c r="AI13" s="20"/>
      <c r="AJ13" s="38"/>
      <c r="AK13" s="40"/>
      <c r="AL13" s="40"/>
      <c r="AM13" s="158"/>
      <c r="AN13" s="149"/>
      <c r="AO13" s="31"/>
    </row>
    <row r="14" spans="1:41" s="73" customFormat="1" ht="12" customHeight="1">
      <c r="A14" s="507"/>
      <c r="B14" s="237"/>
      <c r="C14" s="20"/>
      <c r="D14" s="35"/>
      <c r="E14" s="40"/>
      <c r="F14" s="219"/>
      <c r="G14" s="30"/>
      <c r="H14" s="149"/>
      <c r="I14" s="31"/>
      <c r="J14" s="39"/>
      <c r="K14" s="82"/>
      <c r="L14" s="35"/>
      <c r="M14" s="60"/>
      <c r="N14" s="60"/>
      <c r="O14" s="60"/>
      <c r="P14" s="149"/>
      <c r="Q14" s="31"/>
      <c r="R14" s="55" t="s">
        <v>603</v>
      </c>
      <c r="S14" s="23"/>
      <c r="T14" s="54"/>
      <c r="U14" s="217"/>
      <c r="V14" s="30"/>
      <c r="W14" s="38"/>
      <c r="X14" s="149"/>
      <c r="Y14" s="31"/>
      <c r="Z14" s="317"/>
      <c r="AA14" s="82"/>
      <c r="AB14" s="86"/>
      <c r="AC14" s="87"/>
      <c r="AD14" s="44"/>
      <c r="AE14" s="78"/>
      <c r="AF14" s="149"/>
      <c r="AG14" s="31"/>
      <c r="AH14" s="317"/>
      <c r="AI14" s="46"/>
      <c r="AJ14" s="43"/>
      <c r="AK14" s="44"/>
      <c r="AL14" s="44"/>
      <c r="AM14" s="45"/>
      <c r="AN14" s="149"/>
      <c r="AO14" s="31"/>
    </row>
    <row r="15" spans="1:41" s="73" customFormat="1" ht="14.1" customHeight="1">
      <c r="A15" s="507"/>
      <c r="B15" s="249"/>
      <c r="C15" s="20"/>
      <c r="D15" s="136"/>
      <c r="E15" s="40"/>
      <c r="F15" s="30"/>
      <c r="G15" s="78"/>
      <c r="H15" s="149"/>
      <c r="I15" s="31"/>
      <c r="J15" s="244"/>
      <c r="K15" s="82"/>
      <c r="L15" s="35"/>
      <c r="M15" s="60"/>
      <c r="N15" s="60"/>
      <c r="O15" s="60"/>
      <c r="P15" s="149"/>
      <c r="Q15" s="31"/>
      <c r="R15" s="59"/>
      <c r="S15" s="20"/>
      <c r="T15" s="38"/>
      <c r="U15" s="61"/>
      <c r="V15" s="30"/>
      <c r="W15" s="78"/>
      <c r="X15" s="149"/>
      <c r="Y15" s="31"/>
      <c r="Z15" s="196"/>
      <c r="AA15" s="20"/>
      <c r="AB15" s="38"/>
      <c r="AC15" s="30"/>
      <c r="AD15" s="38"/>
      <c r="AE15" s="219"/>
      <c r="AF15" s="149"/>
      <c r="AG15" s="31"/>
      <c r="AH15" s="47"/>
      <c r="AI15" s="48"/>
      <c r="AJ15" s="49"/>
      <c r="AK15" s="11"/>
      <c r="AL15" s="60"/>
      <c r="AM15" s="60"/>
      <c r="AN15" s="149"/>
      <c r="AO15" s="31"/>
    </row>
    <row r="16" spans="1:41" s="73" customFormat="1" ht="14.1" customHeight="1">
      <c r="A16" s="508" t="s">
        <v>136</v>
      </c>
      <c r="B16" s="316" t="s">
        <v>690</v>
      </c>
      <c r="C16" s="20" t="s">
        <v>691</v>
      </c>
      <c r="D16" s="38">
        <v>40</v>
      </c>
      <c r="E16" s="95"/>
      <c r="F16" s="217"/>
      <c r="G16" s="78">
        <f>D16/100</f>
        <v>0.4</v>
      </c>
      <c r="H16" s="149">
        <f>(D16*$D$2)/1000</f>
        <v>9.7200000000000006</v>
      </c>
      <c r="I16" s="31"/>
      <c r="J16" s="259" t="s">
        <v>612</v>
      </c>
      <c r="K16" s="20" t="s">
        <v>617</v>
      </c>
      <c r="L16" s="38">
        <v>65</v>
      </c>
      <c r="M16" s="30"/>
      <c r="N16" s="30"/>
      <c r="O16" s="117">
        <f>L16/100</f>
        <v>0.65</v>
      </c>
      <c r="P16" s="149">
        <f>(L16*$D$2)/1000</f>
        <v>15.795</v>
      </c>
      <c r="Q16" s="140"/>
      <c r="R16" s="312" t="s">
        <v>628</v>
      </c>
      <c r="S16" s="398" t="s">
        <v>630</v>
      </c>
      <c r="T16" s="390">
        <v>55</v>
      </c>
      <c r="U16" s="418"/>
      <c r="V16" s="390">
        <f>T16/35</f>
        <v>1.5714285714285714</v>
      </c>
      <c r="W16" s="405"/>
      <c r="X16" s="387">
        <f>(T16*$D$2)/1000</f>
        <v>13.365</v>
      </c>
      <c r="Y16" s="406"/>
      <c r="Z16" s="259" t="s">
        <v>620</v>
      </c>
      <c r="AA16" s="23" t="s">
        <v>187</v>
      </c>
      <c r="AB16" s="376">
        <v>55</v>
      </c>
      <c r="AC16" s="221"/>
      <c r="AD16" s="166">
        <f>AB16/140</f>
        <v>0.39285714285714285</v>
      </c>
      <c r="AE16" s="273"/>
      <c r="AF16" s="149">
        <f>(AB16*$D$2)/1000</f>
        <v>13.365</v>
      </c>
      <c r="AG16" s="245"/>
      <c r="AH16" s="92" t="s">
        <v>646</v>
      </c>
      <c r="AI16" s="23" t="s">
        <v>70</v>
      </c>
      <c r="AJ16" s="117">
        <v>40</v>
      </c>
      <c r="AK16" s="95"/>
      <c r="AL16" s="269"/>
      <c r="AM16" s="52">
        <f>AJ16/100</f>
        <v>0.4</v>
      </c>
      <c r="AN16" s="149">
        <f>(AJ16*$D$2)/1000</f>
        <v>9.7200000000000006</v>
      </c>
      <c r="AO16" s="31"/>
    </row>
    <row r="17" spans="1:41" s="73" customFormat="1" ht="14.1" customHeight="1">
      <c r="A17" s="508"/>
      <c r="B17" s="317" t="s">
        <v>692</v>
      </c>
      <c r="C17" s="20" t="s">
        <v>693</v>
      </c>
      <c r="D17" s="38">
        <v>20</v>
      </c>
      <c r="E17" s="30"/>
      <c r="F17" s="260">
        <f>D17/70</f>
        <v>0.2857142857142857</v>
      </c>
      <c r="G17" s="78"/>
      <c r="H17" s="149">
        <f>(D17*$D$2)/1000</f>
        <v>4.8600000000000003</v>
      </c>
      <c r="I17" s="31"/>
      <c r="J17" s="55" t="s">
        <v>613</v>
      </c>
      <c r="K17" s="20" t="s">
        <v>618</v>
      </c>
      <c r="L17" s="38">
        <v>15</v>
      </c>
      <c r="M17" s="30"/>
      <c r="N17" s="260">
        <f>L17/35</f>
        <v>0.42857142857142855</v>
      </c>
      <c r="O17" s="294"/>
      <c r="P17" s="149">
        <f>(L17*$D$2)/1000</f>
        <v>3.645</v>
      </c>
      <c r="Q17" s="31"/>
      <c r="R17" s="299" t="s">
        <v>629</v>
      </c>
      <c r="S17" s="23"/>
      <c r="T17" s="38"/>
      <c r="U17" s="30"/>
      <c r="V17" s="30"/>
      <c r="W17" s="51"/>
      <c r="X17" s="149"/>
      <c r="Y17" s="31"/>
      <c r="Z17" s="55" t="s">
        <v>621</v>
      </c>
      <c r="AA17" s="23" t="s">
        <v>349</v>
      </c>
      <c r="AB17" s="117">
        <v>5</v>
      </c>
      <c r="AC17" s="162"/>
      <c r="AD17" s="166">
        <f>AB17*0.8/35</f>
        <v>0.11428571428571428</v>
      </c>
      <c r="AE17" s="164"/>
      <c r="AF17" s="149">
        <f>(AB17*$D$2)/1000</f>
        <v>1.2150000000000001</v>
      </c>
      <c r="AG17" s="140"/>
      <c r="AH17" s="319" t="s">
        <v>668</v>
      </c>
      <c r="AI17" s="270" t="s">
        <v>71</v>
      </c>
      <c r="AJ17" s="323">
        <v>45</v>
      </c>
      <c r="AK17" s="271"/>
      <c r="AL17" s="260">
        <f>AJ17/55</f>
        <v>0.81818181818181823</v>
      </c>
      <c r="AM17" s="261"/>
      <c r="AN17" s="262">
        <f>(AJ17*$D$2)/1000</f>
        <v>10.935</v>
      </c>
      <c r="AO17" s="272" t="s">
        <v>624</v>
      </c>
    </row>
    <row r="18" spans="1:41" s="73" customFormat="1" ht="14.1" customHeight="1">
      <c r="A18" s="508"/>
      <c r="B18" s="317" t="s">
        <v>694</v>
      </c>
      <c r="C18" s="20" t="s">
        <v>695</v>
      </c>
      <c r="D18" s="38">
        <v>25</v>
      </c>
      <c r="E18" s="30"/>
      <c r="F18" s="30"/>
      <c r="G18" s="78">
        <f>D18/100</f>
        <v>0.25</v>
      </c>
      <c r="H18" s="149">
        <f>(D18*$D$2)/1000</f>
        <v>6.0750000000000002</v>
      </c>
      <c r="I18" s="31"/>
      <c r="J18" s="55" t="s">
        <v>614</v>
      </c>
      <c r="K18" s="23" t="s">
        <v>619</v>
      </c>
      <c r="L18" s="117">
        <v>10</v>
      </c>
      <c r="M18" s="162"/>
      <c r="N18" s="260"/>
      <c r="O18" s="117">
        <f>L18/100</f>
        <v>0.1</v>
      </c>
      <c r="P18" s="149">
        <f>(L18*$D$2)/1000</f>
        <v>2.4300000000000002</v>
      </c>
      <c r="Q18" s="31"/>
      <c r="R18" s="312" t="s">
        <v>587</v>
      </c>
      <c r="S18" s="23"/>
      <c r="T18" s="54"/>
      <c r="U18" s="30"/>
      <c r="V18" s="30"/>
      <c r="W18" s="78"/>
      <c r="X18" s="149"/>
      <c r="Y18" s="31"/>
      <c r="Z18" s="55" t="s">
        <v>39</v>
      </c>
      <c r="AA18" s="23" t="s">
        <v>350</v>
      </c>
      <c r="AB18" s="117">
        <v>1</v>
      </c>
      <c r="AC18" s="167"/>
      <c r="AD18" s="162"/>
      <c r="AE18" s="164"/>
      <c r="AF18" s="149">
        <f>(AB18*$D$2)/1000</f>
        <v>0.24299999999999999</v>
      </c>
      <c r="AG18" s="140"/>
      <c r="AH18" s="319" t="s">
        <v>593</v>
      </c>
      <c r="AI18" s="23" t="s">
        <v>203</v>
      </c>
      <c r="AJ18" s="117">
        <v>8</v>
      </c>
      <c r="AK18" s="162"/>
      <c r="AL18" s="220"/>
      <c r="AM18" s="164"/>
      <c r="AN18" s="149">
        <f>(AJ18*$D$2)/1000</f>
        <v>1.944</v>
      </c>
      <c r="AO18" s="140"/>
    </row>
    <row r="19" spans="1:41" s="73" customFormat="1" ht="14.1" customHeight="1">
      <c r="A19" s="508"/>
      <c r="B19" s="317" t="s">
        <v>696</v>
      </c>
      <c r="C19" s="20" t="s">
        <v>697</v>
      </c>
      <c r="D19" s="38">
        <v>5</v>
      </c>
      <c r="E19" s="56"/>
      <c r="F19" s="52"/>
      <c r="G19" s="51">
        <f>D19/100</f>
        <v>0.05</v>
      </c>
      <c r="H19" s="149">
        <f>(D19*$D$2)/1000</f>
        <v>1.2150000000000001</v>
      </c>
      <c r="I19" s="31"/>
      <c r="J19" s="55" t="s">
        <v>615</v>
      </c>
      <c r="K19" s="20" t="s">
        <v>118</v>
      </c>
      <c r="L19" s="38">
        <v>6</v>
      </c>
      <c r="M19" s="78"/>
      <c r="N19" s="54"/>
      <c r="O19" s="78">
        <f>L19/100</f>
        <v>0.06</v>
      </c>
      <c r="P19" s="149">
        <f>(L19*$D$2)/1000</f>
        <v>1.458</v>
      </c>
      <c r="Q19" s="31"/>
      <c r="R19" s="299" t="s">
        <v>565</v>
      </c>
      <c r="S19" s="23"/>
      <c r="T19" s="54"/>
      <c r="U19" s="30"/>
      <c r="V19" s="219"/>
      <c r="W19" s="78"/>
      <c r="X19" s="149"/>
      <c r="Y19" s="31"/>
      <c r="Z19" s="55" t="s">
        <v>69</v>
      </c>
      <c r="AA19" s="23" t="s">
        <v>622</v>
      </c>
      <c r="AB19" s="38">
        <v>45</v>
      </c>
      <c r="AC19" s="30"/>
      <c r="AD19" s="30"/>
      <c r="AE19" s="117">
        <f>AB19/100</f>
        <v>0.45</v>
      </c>
      <c r="AF19" s="149">
        <f>(AB19*$D$2)/1000</f>
        <v>10.935</v>
      </c>
      <c r="AG19" s="140"/>
      <c r="AH19" s="319" t="s">
        <v>604</v>
      </c>
      <c r="AI19" s="320"/>
      <c r="AJ19" s="254"/>
      <c r="AK19" s="87"/>
      <c r="AL19" s="30"/>
      <c r="AM19" s="51"/>
      <c r="AN19" s="149"/>
      <c r="AO19" s="143"/>
    </row>
    <row r="20" spans="1:41" s="73" customFormat="1" ht="14.1" customHeight="1">
      <c r="A20" s="508"/>
      <c r="B20" s="198"/>
      <c r="C20" s="20"/>
      <c r="D20" s="38"/>
      <c r="E20" s="56"/>
      <c r="F20" s="52"/>
      <c r="G20" s="51"/>
      <c r="H20" s="149"/>
      <c r="I20" s="31"/>
      <c r="J20" s="55" t="s">
        <v>565</v>
      </c>
      <c r="K20" s="253"/>
      <c r="L20" s="314"/>
      <c r="M20" s="78"/>
      <c r="N20" s="54"/>
      <c r="O20" s="30"/>
      <c r="P20" s="149"/>
      <c r="Q20" s="31"/>
      <c r="R20" s="299" t="s">
        <v>134</v>
      </c>
      <c r="S20" s="20"/>
      <c r="T20" s="38"/>
      <c r="U20" s="78"/>
      <c r="V20" s="38"/>
      <c r="W20" s="30"/>
      <c r="X20" s="149"/>
      <c r="Y20" s="31"/>
      <c r="Z20" s="264" t="s">
        <v>352</v>
      </c>
      <c r="AA20" s="20"/>
      <c r="AB20" s="38"/>
      <c r="AC20" s="162"/>
      <c r="AD20" s="162"/>
      <c r="AE20" s="164"/>
      <c r="AF20" s="149"/>
      <c r="AG20" s="140"/>
      <c r="AH20" s="188" t="s">
        <v>658</v>
      </c>
      <c r="AI20" s="23"/>
      <c r="AJ20" s="54"/>
      <c r="AK20" s="95"/>
      <c r="AL20" s="53"/>
      <c r="AM20" s="51"/>
      <c r="AN20" s="149"/>
      <c r="AO20" s="31"/>
    </row>
    <row r="21" spans="1:41" s="73" customFormat="1" ht="14.1" customHeight="1">
      <c r="A21" s="507"/>
      <c r="B21" s="59"/>
      <c r="C21" s="20"/>
      <c r="D21" s="38"/>
      <c r="E21" s="102"/>
      <c r="F21" s="30"/>
      <c r="G21" s="78"/>
      <c r="H21" s="149"/>
      <c r="I21" s="31"/>
      <c r="J21" s="55" t="s">
        <v>616</v>
      </c>
      <c r="K21" s="23"/>
      <c r="L21" s="54"/>
      <c r="M21" s="40"/>
      <c r="N21" s="40"/>
      <c r="O21" s="53"/>
      <c r="P21" s="149"/>
      <c r="Q21" s="241"/>
      <c r="R21" s="237"/>
      <c r="S21" s="20"/>
      <c r="T21" s="38"/>
      <c r="U21" s="102"/>
      <c r="V21" s="30"/>
      <c r="W21" s="38"/>
      <c r="X21" s="149"/>
      <c r="Y21" s="31"/>
      <c r="Z21" s="59"/>
      <c r="AA21" s="20"/>
      <c r="AB21" s="38"/>
      <c r="AC21" s="102"/>
      <c r="AD21" s="30"/>
      <c r="AE21" s="78"/>
      <c r="AF21" s="149"/>
      <c r="AG21" s="31"/>
      <c r="AH21" s="319"/>
      <c r="AI21" s="23"/>
      <c r="AJ21" s="54"/>
      <c r="AK21" s="57"/>
      <c r="AL21" s="52"/>
      <c r="AM21" s="30"/>
      <c r="AN21" s="149"/>
      <c r="AO21" s="247"/>
    </row>
    <row r="22" spans="1:41" s="73" customFormat="1" ht="14.1" customHeight="1">
      <c r="A22" s="507"/>
      <c r="B22" s="29"/>
      <c r="C22" s="72"/>
      <c r="D22" s="11"/>
      <c r="E22" s="11"/>
      <c r="F22" s="11"/>
      <c r="G22" s="61"/>
      <c r="H22" s="149"/>
      <c r="I22" s="143"/>
      <c r="J22" s="335" t="s">
        <v>51</v>
      </c>
      <c r="K22" s="20"/>
      <c r="L22" s="38"/>
      <c r="M22" s="103"/>
      <c r="N22" s="30"/>
      <c r="O22" s="38"/>
      <c r="P22" s="149"/>
      <c r="Q22" s="31"/>
      <c r="R22" s="59"/>
      <c r="S22" s="20"/>
      <c r="T22" s="38"/>
      <c r="U22" s="61"/>
      <c r="V22" s="30"/>
      <c r="W22" s="78"/>
      <c r="X22" s="149"/>
      <c r="Y22" s="31"/>
      <c r="Z22" s="59"/>
      <c r="AA22" s="82"/>
      <c r="AB22" s="86"/>
      <c r="AC22" s="69"/>
      <c r="AD22" s="69"/>
      <c r="AE22" s="69"/>
      <c r="AF22" s="149"/>
      <c r="AG22" s="143"/>
      <c r="AH22" s="41"/>
      <c r="AI22" s="20"/>
      <c r="AJ22" s="60"/>
      <c r="AK22" s="11"/>
      <c r="AL22" s="11"/>
      <c r="AM22" s="78"/>
      <c r="AN22" s="149"/>
      <c r="AO22" s="31"/>
    </row>
    <row r="23" spans="1:41" s="73" customFormat="1" ht="14.1" customHeight="1">
      <c r="A23" s="507"/>
      <c r="B23" s="80"/>
      <c r="C23" s="229"/>
      <c r="D23" s="11"/>
      <c r="E23" s="11"/>
      <c r="F23" s="11"/>
      <c r="G23" s="78"/>
      <c r="H23" s="149"/>
      <c r="I23" s="143"/>
      <c r="J23" s="80"/>
      <c r="K23" s="229"/>
      <c r="L23" s="11"/>
      <c r="M23" s="11"/>
      <c r="N23" s="11"/>
      <c r="O23" s="11"/>
      <c r="P23" s="149"/>
      <c r="Q23" s="143"/>
      <c r="R23" s="40"/>
      <c r="S23" s="20"/>
      <c r="T23" s="38"/>
      <c r="U23" s="97"/>
      <c r="V23" s="61"/>
      <c r="W23" s="78"/>
      <c r="X23" s="149"/>
      <c r="Y23" s="31"/>
      <c r="Z23" s="80"/>
      <c r="AA23" s="229"/>
      <c r="AB23" s="11"/>
      <c r="AC23" s="11"/>
      <c r="AD23" s="11"/>
      <c r="AE23" s="11"/>
      <c r="AF23" s="149"/>
      <c r="AG23" s="143"/>
      <c r="AH23" s="62"/>
      <c r="AI23" s="20"/>
      <c r="AJ23" s="35"/>
      <c r="AK23" s="11"/>
      <c r="AL23" s="11"/>
      <c r="AM23" s="78"/>
      <c r="AN23" s="149"/>
      <c r="AO23" s="31"/>
    </row>
    <row r="24" spans="1:41" s="73" customFormat="1" ht="14.1" customHeight="1">
      <c r="A24" s="508" t="s">
        <v>137</v>
      </c>
      <c r="B24" s="81" t="s">
        <v>122</v>
      </c>
      <c r="C24" s="280" t="s">
        <v>120</v>
      </c>
      <c r="D24" s="292">
        <v>75</v>
      </c>
      <c r="E24" s="293"/>
      <c r="F24" s="293"/>
      <c r="G24" s="294">
        <f>D24/100</f>
        <v>0.75</v>
      </c>
      <c r="H24" s="290">
        <f>(D24*$D$2)/1000</f>
        <v>18.225000000000001</v>
      </c>
      <c r="I24" s="284" t="s">
        <v>121</v>
      </c>
      <c r="J24" s="299" t="s">
        <v>168</v>
      </c>
      <c r="K24" s="270" t="s">
        <v>169</v>
      </c>
      <c r="L24" s="300">
        <v>75</v>
      </c>
      <c r="M24" s="271"/>
      <c r="N24" s="301"/>
      <c r="O24" s="302">
        <f>L24/100</f>
        <v>0.75</v>
      </c>
      <c r="P24" s="262">
        <f>(L24*$D$2)/1000</f>
        <v>18.225000000000001</v>
      </c>
      <c r="Q24" s="310" t="s">
        <v>170</v>
      </c>
      <c r="R24" s="81" t="s">
        <v>416</v>
      </c>
      <c r="S24" s="280" t="s">
        <v>417</v>
      </c>
      <c r="T24" s="292">
        <v>85</v>
      </c>
      <c r="U24" s="293"/>
      <c r="V24" s="293"/>
      <c r="W24" s="294">
        <f>T24/100</f>
        <v>0.85</v>
      </c>
      <c r="X24" s="290">
        <f>(T24*$D$2)/1000</f>
        <v>20.655000000000001</v>
      </c>
      <c r="Y24" s="284" t="s">
        <v>415</v>
      </c>
      <c r="Z24" s="81" t="s">
        <v>122</v>
      </c>
      <c r="AA24" s="280" t="s">
        <v>120</v>
      </c>
      <c r="AB24" s="292">
        <v>100</v>
      </c>
      <c r="AC24" s="293"/>
      <c r="AD24" s="293"/>
      <c r="AE24" s="294">
        <f>AB24/100</f>
        <v>1</v>
      </c>
      <c r="AF24" s="290">
        <f>(AB24*$D$2)/1000</f>
        <v>24.3</v>
      </c>
      <c r="AG24" s="284" t="s">
        <v>121</v>
      </c>
      <c r="AH24" s="81" t="s">
        <v>76</v>
      </c>
      <c r="AI24" s="280" t="s">
        <v>119</v>
      </c>
      <c r="AJ24" s="292">
        <v>75</v>
      </c>
      <c r="AK24" s="293"/>
      <c r="AL24" s="293"/>
      <c r="AM24" s="294">
        <f>AJ24/100</f>
        <v>0.75</v>
      </c>
      <c r="AN24" s="290">
        <f>(AJ24*$D$2)/1000</f>
        <v>18.225000000000001</v>
      </c>
      <c r="AO24" s="284" t="s">
        <v>62</v>
      </c>
    </row>
    <row r="25" spans="1:41" s="73" customFormat="1" ht="14.1" customHeight="1">
      <c r="A25" s="508"/>
      <c r="B25" s="81" t="s">
        <v>66</v>
      </c>
      <c r="C25" s="501" t="s">
        <v>52</v>
      </c>
      <c r="D25" s="69"/>
      <c r="E25" s="235"/>
      <c r="F25" s="30"/>
      <c r="G25" s="78"/>
      <c r="H25" s="149"/>
      <c r="I25" s="31"/>
      <c r="J25" s="299" t="s">
        <v>171</v>
      </c>
      <c r="K25" s="504" t="s">
        <v>172</v>
      </c>
      <c r="L25" s="58"/>
      <c r="M25" s="56"/>
      <c r="N25" s="30"/>
      <c r="O25" s="53"/>
      <c r="P25" s="149"/>
      <c r="Q25" s="31"/>
      <c r="R25" s="81" t="s">
        <v>418</v>
      </c>
      <c r="S25" s="501" t="s">
        <v>419</v>
      </c>
      <c r="T25" s="69"/>
      <c r="U25" s="235"/>
      <c r="V25" s="30"/>
      <c r="W25" s="78"/>
      <c r="X25" s="149"/>
      <c r="Y25" s="31"/>
      <c r="Z25" s="81" t="s">
        <v>66</v>
      </c>
      <c r="AA25" s="501" t="s">
        <v>52</v>
      </c>
      <c r="AB25" s="69"/>
      <c r="AC25" s="235"/>
      <c r="AD25" s="30"/>
      <c r="AE25" s="78"/>
      <c r="AF25" s="149"/>
      <c r="AG25" s="31"/>
      <c r="AH25" s="81" t="s">
        <v>57</v>
      </c>
      <c r="AI25" s="501" t="s">
        <v>37</v>
      </c>
      <c r="AJ25" s="69"/>
      <c r="AK25" s="235"/>
      <c r="AL25" s="30"/>
      <c r="AM25" s="78"/>
      <c r="AN25" s="149"/>
      <c r="AO25" s="31"/>
    </row>
    <row r="26" spans="1:41" s="73" customFormat="1" ht="14.1" customHeight="1">
      <c r="A26" s="508"/>
      <c r="B26" s="81" t="s">
        <v>67</v>
      </c>
      <c r="C26" s="509"/>
      <c r="D26" s="11"/>
      <c r="E26" s="63"/>
      <c r="F26" s="61"/>
      <c r="G26" s="78"/>
      <c r="H26" s="149"/>
      <c r="I26" s="31"/>
      <c r="J26" s="299" t="s">
        <v>173</v>
      </c>
      <c r="K26" s="505"/>
      <c r="L26" s="311"/>
      <c r="M26" s="56"/>
      <c r="N26" s="61"/>
      <c r="O26" s="53"/>
      <c r="P26" s="149"/>
      <c r="Q26" s="143"/>
      <c r="R26" s="81" t="s">
        <v>420</v>
      </c>
      <c r="S26" s="509"/>
      <c r="T26" s="11"/>
      <c r="U26" s="63"/>
      <c r="V26" s="61"/>
      <c r="W26" s="78"/>
      <c r="X26" s="149"/>
      <c r="Y26" s="31"/>
      <c r="Z26" s="81" t="s">
        <v>67</v>
      </c>
      <c r="AA26" s="509"/>
      <c r="AB26" s="11"/>
      <c r="AC26" s="63"/>
      <c r="AD26" s="61"/>
      <c r="AE26" s="78"/>
      <c r="AF26" s="149"/>
      <c r="AG26" s="31"/>
      <c r="AH26" s="81" t="s">
        <v>67</v>
      </c>
      <c r="AI26" s="509"/>
      <c r="AJ26" s="11"/>
      <c r="AK26" s="63"/>
      <c r="AL26" s="61"/>
      <c r="AM26" s="78"/>
      <c r="AN26" s="149"/>
      <c r="AO26" s="31"/>
    </row>
    <row r="27" spans="1:41" s="73" customFormat="1" ht="14.1" customHeight="1">
      <c r="A27" s="508"/>
      <c r="B27" s="39" t="s">
        <v>68</v>
      </c>
      <c r="C27" s="510"/>
      <c r="D27" s="35"/>
      <c r="E27" s="30"/>
      <c r="F27" s="30"/>
      <c r="G27" s="78"/>
      <c r="H27" s="149"/>
      <c r="I27" s="31"/>
      <c r="J27" s="39" t="s">
        <v>174</v>
      </c>
      <c r="K27" s="506"/>
      <c r="L27" s="54"/>
      <c r="M27" s="56"/>
      <c r="N27" s="30"/>
      <c r="O27" s="53"/>
      <c r="P27" s="149"/>
      <c r="Q27" s="31"/>
      <c r="R27" s="317" t="s">
        <v>421</v>
      </c>
      <c r="S27" s="510"/>
      <c r="T27" s="38"/>
      <c r="U27" s="30"/>
      <c r="V27" s="30"/>
      <c r="W27" s="78"/>
      <c r="X27" s="149"/>
      <c r="Y27" s="31"/>
      <c r="Z27" s="39" t="s">
        <v>68</v>
      </c>
      <c r="AA27" s="510"/>
      <c r="AB27" s="35"/>
      <c r="AC27" s="30"/>
      <c r="AD27" s="30"/>
      <c r="AE27" s="78"/>
      <c r="AF27" s="149"/>
      <c r="AG27" s="31"/>
      <c r="AH27" s="317" t="s">
        <v>18</v>
      </c>
      <c r="AI27" s="510"/>
      <c r="AJ27" s="38"/>
      <c r="AK27" s="30"/>
      <c r="AL27" s="30"/>
      <c r="AM27" s="78"/>
      <c r="AN27" s="149"/>
      <c r="AO27" s="31"/>
    </row>
    <row r="28" spans="1:41" s="73" customFormat="1" ht="14.1" customHeight="1">
      <c r="A28" s="507" t="s">
        <v>5</v>
      </c>
      <c r="B28" s="37" t="s">
        <v>319</v>
      </c>
      <c r="C28" s="20" t="s">
        <v>123</v>
      </c>
      <c r="D28" s="37">
        <v>45</v>
      </c>
      <c r="E28" s="162"/>
      <c r="F28" s="165"/>
      <c r="G28" s="217">
        <f>D28/100</f>
        <v>0.45</v>
      </c>
      <c r="H28" s="149">
        <f>(D28*$D$2)/1000</f>
        <v>10.935</v>
      </c>
      <c r="I28" s="140"/>
      <c r="J28" s="37" t="s">
        <v>191</v>
      </c>
      <c r="K28" s="20" t="s">
        <v>231</v>
      </c>
      <c r="L28" s="35">
        <v>40</v>
      </c>
      <c r="M28" s="30"/>
      <c r="N28" s="30"/>
      <c r="O28" s="78">
        <f>L28/100</f>
        <v>0.4</v>
      </c>
      <c r="P28" s="149">
        <f>(L28*$D$2)/1000</f>
        <v>9.7200000000000006</v>
      </c>
      <c r="Q28" s="31"/>
      <c r="R28" s="259"/>
      <c r="S28" s="23"/>
      <c r="T28" s="54"/>
      <c r="U28" s="52"/>
      <c r="V28" s="52"/>
      <c r="W28" s="53"/>
      <c r="X28" s="149"/>
      <c r="Y28" s="31"/>
      <c r="Z28" s="255" t="s">
        <v>275</v>
      </c>
      <c r="AA28" s="23" t="s">
        <v>0</v>
      </c>
      <c r="AB28" s="95">
        <v>15</v>
      </c>
      <c r="AC28" s="30">
        <f>AB28/20</f>
        <v>0.75</v>
      </c>
      <c r="AD28" s="10"/>
      <c r="AE28" s="10"/>
      <c r="AF28" s="149">
        <v>10</v>
      </c>
      <c r="AG28" s="31"/>
      <c r="AH28" s="65" t="s">
        <v>64</v>
      </c>
      <c r="AI28" s="66" t="s">
        <v>72</v>
      </c>
      <c r="AJ28" s="67">
        <v>35</v>
      </c>
      <c r="AK28" s="168"/>
      <c r="AL28" s="220"/>
      <c r="AM28" s="164">
        <f>AJ28/100</f>
        <v>0.35</v>
      </c>
      <c r="AN28" s="149">
        <f>(AJ28*$D$2)/1000</f>
        <v>8.5050000000000008</v>
      </c>
      <c r="AO28" s="31"/>
    </row>
    <row r="29" spans="1:41" s="73" customFormat="1" ht="14.1" customHeight="1">
      <c r="A29" s="507"/>
      <c r="B29" s="39" t="s">
        <v>63</v>
      </c>
      <c r="C29" s="20" t="s">
        <v>118</v>
      </c>
      <c r="D29" s="35">
        <v>5</v>
      </c>
      <c r="E29" s="30"/>
      <c r="F29" s="219"/>
      <c r="G29" s="78">
        <f>D29/100</f>
        <v>0.05</v>
      </c>
      <c r="H29" s="149">
        <f>(D29*$D$2)/1000</f>
        <v>1.2150000000000001</v>
      </c>
      <c r="I29" s="140"/>
      <c r="J29" s="39" t="s">
        <v>193</v>
      </c>
      <c r="K29" s="20" t="s">
        <v>148</v>
      </c>
      <c r="L29" s="35">
        <v>17</v>
      </c>
      <c r="M29" s="30">
        <f>L29/35</f>
        <v>0.48571428571428571</v>
      </c>
      <c r="N29" s="35"/>
      <c r="O29" s="78"/>
      <c r="P29" s="149">
        <f>(L29*$D$2)/1000</f>
        <v>4.1310000000000002</v>
      </c>
      <c r="Q29" s="31"/>
      <c r="R29" s="55"/>
      <c r="S29" s="64"/>
      <c r="T29" s="274"/>
      <c r="U29" s="56"/>
      <c r="V29" s="35"/>
      <c r="W29" s="51"/>
      <c r="X29" s="149"/>
      <c r="Y29" s="31"/>
      <c r="Z29" s="180" t="s">
        <v>53</v>
      </c>
      <c r="AA29" s="23" t="s">
        <v>279</v>
      </c>
      <c r="AB29" s="54">
        <v>5</v>
      </c>
      <c r="AC29" s="30">
        <f>AB29/20</f>
        <v>0.25</v>
      </c>
      <c r="AD29" s="30"/>
      <c r="AE29" s="58"/>
      <c r="AF29" s="149">
        <v>10</v>
      </c>
      <c r="AG29" s="31"/>
      <c r="AH29" s="65" t="s">
        <v>65</v>
      </c>
      <c r="AI29" s="23" t="s">
        <v>221</v>
      </c>
      <c r="AJ29" s="54">
        <v>40</v>
      </c>
      <c r="AK29" s="162"/>
      <c r="AL29" s="220">
        <f>AJ29/140</f>
        <v>0.2857142857142857</v>
      </c>
      <c r="AM29" s="164"/>
      <c r="AN29" s="149">
        <f>(AJ29*$D$2)/1000</f>
        <v>9.7200000000000006</v>
      </c>
      <c r="AO29" s="140"/>
    </row>
    <row r="30" spans="1:41" s="73" customFormat="1" ht="14.1" customHeight="1">
      <c r="A30" s="507"/>
      <c r="B30" s="29" t="s">
        <v>128</v>
      </c>
      <c r="C30" s="23" t="s">
        <v>129</v>
      </c>
      <c r="D30" s="54">
        <v>15</v>
      </c>
      <c r="E30" s="56"/>
      <c r="F30" s="52"/>
      <c r="G30" s="78">
        <f>D30/100</f>
        <v>0.15</v>
      </c>
      <c r="H30" s="149">
        <f>(D30*$D$2)/1000</f>
        <v>3.645</v>
      </c>
      <c r="I30" s="31"/>
      <c r="J30" s="39" t="s">
        <v>180</v>
      </c>
      <c r="K30" s="20"/>
      <c r="L30" s="35"/>
      <c r="M30" s="30"/>
      <c r="N30" s="30"/>
      <c r="O30" s="78"/>
      <c r="P30" s="149"/>
      <c r="Q30" s="31"/>
      <c r="R30" s="39"/>
      <c r="S30" s="25"/>
      <c r="T30" s="54"/>
      <c r="U30" s="35"/>
      <c r="V30" s="54"/>
      <c r="W30" s="51"/>
      <c r="X30" s="149"/>
      <c r="Y30" s="31"/>
      <c r="Z30" s="180" t="s">
        <v>280</v>
      </c>
      <c r="AA30" s="23"/>
      <c r="AB30" s="54"/>
      <c r="AC30" s="58"/>
      <c r="AD30" s="58"/>
      <c r="AE30" s="53"/>
      <c r="AF30" s="31"/>
      <c r="AG30" s="31"/>
      <c r="AH30" s="65" t="s">
        <v>1</v>
      </c>
      <c r="AI30" s="64" t="s">
        <v>222</v>
      </c>
      <c r="AJ30" s="54">
        <v>1</v>
      </c>
      <c r="AK30" s="167"/>
      <c r="AL30" s="220"/>
      <c r="AM30" s="164"/>
      <c r="AN30" s="149">
        <f>(AJ30*$D$2)/1000</f>
        <v>0.24299999999999999</v>
      </c>
      <c r="AO30" s="161"/>
    </row>
    <row r="31" spans="1:41" s="32" customFormat="1" ht="14.1" customHeight="1">
      <c r="A31" s="507"/>
      <c r="B31" s="65" t="s">
        <v>56</v>
      </c>
      <c r="C31" s="23"/>
      <c r="D31" s="54"/>
      <c r="E31" s="56"/>
      <c r="F31" s="291"/>
      <c r="G31" s="78"/>
      <c r="H31" s="149"/>
      <c r="I31" s="31"/>
      <c r="J31" s="193" t="s">
        <v>181</v>
      </c>
      <c r="K31" s="20"/>
      <c r="L31" s="35"/>
      <c r="M31" s="30"/>
      <c r="N31" s="30"/>
      <c r="O31" s="78"/>
      <c r="P31" s="149"/>
      <c r="Q31" s="161"/>
      <c r="R31" s="39"/>
      <c r="S31" s="25"/>
      <c r="T31" s="54"/>
      <c r="U31" s="22"/>
      <c r="V31" s="58"/>
      <c r="W31" s="51"/>
      <c r="X31" s="149"/>
      <c r="Y31" s="31"/>
      <c r="Z31" s="180" t="s">
        <v>281</v>
      </c>
      <c r="AA31" s="23"/>
      <c r="AB31" s="54"/>
      <c r="AC31" s="68"/>
      <c r="AD31" s="68"/>
      <c r="AE31" s="68"/>
      <c r="AF31" s="31"/>
      <c r="AG31" s="31"/>
      <c r="AH31" s="65"/>
      <c r="AI31" s="66"/>
      <c r="AJ31" s="67"/>
      <c r="AK31" s="168"/>
      <c r="AL31" s="220"/>
      <c r="AM31" s="164"/>
      <c r="AN31" s="149"/>
      <c r="AO31" s="66"/>
    </row>
    <row r="32" spans="1:41" s="32" customFormat="1" ht="14.1" customHeight="1">
      <c r="A32" s="507"/>
      <c r="B32" s="65" t="s">
        <v>5</v>
      </c>
      <c r="C32" s="20"/>
      <c r="D32" s="35"/>
      <c r="E32" s="67"/>
      <c r="F32" s="54"/>
      <c r="G32" s="35"/>
      <c r="H32" s="149"/>
      <c r="I32" s="31"/>
      <c r="J32" s="180" t="s">
        <v>5</v>
      </c>
      <c r="K32" s="23"/>
      <c r="L32" s="54"/>
      <c r="M32" s="30"/>
      <c r="N32" s="30"/>
      <c r="O32" s="30"/>
      <c r="P32" s="149"/>
      <c r="Q32" s="161"/>
      <c r="R32" s="39"/>
      <c r="S32" s="25"/>
      <c r="T32" s="54"/>
      <c r="U32" s="22"/>
      <c r="V32" s="58"/>
      <c r="W32" s="53"/>
      <c r="X32" s="149"/>
      <c r="Y32" s="31"/>
      <c r="Z32" s="180" t="s">
        <v>1</v>
      </c>
      <c r="AA32" s="20"/>
      <c r="AB32" s="38"/>
      <c r="AC32" s="54"/>
      <c r="AD32" s="54"/>
      <c r="AE32" s="54"/>
      <c r="AF32" s="181"/>
      <c r="AG32" s="31"/>
      <c r="AH32" s="65"/>
      <c r="AJ32" s="67"/>
      <c r="AK32" s="71"/>
      <c r="AL32" s="71"/>
      <c r="AM32" s="53"/>
      <c r="AN32" s="149"/>
      <c r="AO32" s="31"/>
    </row>
    <row r="33" spans="1:41" s="32" customFormat="1" ht="11.25" customHeight="1">
      <c r="A33" s="507"/>
      <c r="B33" s="55"/>
      <c r="C33" s="119"/>
      <c r="D33" s="120"/>
      <c r="E33" s="121"/>
      <c r="F33" s="121"/>
      <c r="G33" s="121"/>
      <c r="H33" s="156"/>
      <c r="I33" s="122"/>
      <c r="J33" s="192"/>
      <c r="K33" s="191"/>
      <c r="L33" s="187"/>
      <c r="M33" s="102"/>
      <c r="N33" s="30"/>
      <c r="O33" s="35"/>
      <c r="P33" s="151"/>
      <c r="Q33" s="70"/>
      <c r="R33" s="55"/>
      <c r="S33" s="54"/>
      <c r="T33" s="117"/>
      <c r="U33" s="121"/>
      <c r="V33" s="121"/>
      <c r="W33" s="121"/>
      <c r="X33" s="156"/>
      <c r="Y33" s="135"/>
      <c r="Z33" s="123"/>
      <c r="AA33" s="119"/>
      <c r="AB33" s="120"/>
      <c r="AC33" s="121"/>
      <c r="AD33" s="121"/>
      <c r="AE33" s="121"/>
      <c r="AF33" s="156"/>
      <c r="AG33" s="135"/>
      <c r="AH33" s="123"/>
      <c r="AI33" s="119"/>
      <c r="AJ33" s="120"/>
      <c r="AK33" s="121"/>
      <c r="AL33" s="121"/>
      <c r="AM33" s="121"/>
      <c r="AN33" s="156"/>
      <c r="AO33" s="135"/>
    </row>
    <row r="34" spans="1:41" s="32" customFormat="1" ht="14.1" customHeight="1">
      <c r="A34" s="507"/>
      <c r="B34" s="123"/>
      <c r="C34" s="347"/>
      <c r="D34" s="348"/>
      <c r="E34" s="121"/>
      <c r="F34" s="121"/>
      <c r="G34" s="121"/>
      <c r="H34" s="150"/>
      <c r="I34" s="122"/>
      <c r="J34" s="123"/>
      <c r="K34" s="347" t="s">
        <v>247</v>
      </c>
      <c r="L34" s="348">
        <v>1</v>
      </c>
      <c r="M34" s="121"/>
      <c r="N34" s="121"/>
      <c r="O34" s="121"/>
      <c r="P34" s="150"/>
      <c r="Q34" s="135"/>
      <c r="R34" s="119"/>
      <c r="S34" s="347"/>
      <c r="T34" s="348"/>
      <c r="U34" s="121"/>
      <c r="V34" s="121"/>
      <c r="W34" s="121"/>
      <c r="X34" s="150"/>
      <c r="Y34" s="135"/>
      <c r="Z34" s="123"/>
      <c r="AA34" s="347" t="s">
        <v>247</v>
      </c>
      <c r="AB34" s="348">
        <v>1</v>
      </c>
      <c r="AC34" s="121"/>
      <c r="AD34" s="121"/>
      <c r="AE34" s="121"/>
      <c r="AF34" s="150"/>
      <c r="AG34" s="135"/>
      <c r="AH34" s="123"/>
      <c r="AI34" s="347"/>
      <c r="AJ34" s="348"/>
      <c r="AK34" s="121"/>
      <c r="AL34" s="121"/>
      <c r="AM34" s="121"/>
      <c r="AN34" s="150"/>
      <c r="AO34" s="122"/>
    </row>
    <row r="35" spans="1:41" s="32" customFormat="1" ht="10.5" customHeight="1">
      <c r="A35" s="507"/>
      <c r="B35" s="132"/>
      <c r="C35" s="204" t="s">
        <v>40</v>
      </c>
      <c r="D35" s="169"/>
      <c r="E35" s="170"/>
      <c r="F35" s="170"/>
      <c r="G35" s="170"/>
      <c r="H35" s="176"/>
      <c r="I35" s="176" t="s">
        <v>341</v>
      </c>
      <c r="J35" s="132"/>
      <c r="K35" s="204" t="s">
        <v>40</v>
      </c>
      <c r="L35" s="176"/>
      <c r="M35" s="170"/>
      <c r="N35" s="170"/>
      <c r="O35" s="170"/>
      <c r="P35" s="176"/>
      <c r="Q35" s="176" t="s">
        <v>341</v>
      </c>
      <c r="R35" s="72"/>
      <c r="S35" s="204" t="s">
        <v>40</v>
      </c>
      <c r="T35" s="169"/>
      <c r="U35" s="170"/>
      <c r="V35" s="170"/>
      <c r="W35" s="170"/>
      <c r="X35" s="176"/>
      <c r="Y35" s="176" t="s">
        <v>341</v>
      </c>
      <c r="Z35" s="132"/>
      <c r="AA35" s="204" t="s">
        <v>40</v>
      </c>
      <c r="AB35" s="169"/>
      <c r="AC35" s="170"/>
      <c r="AD35" s="170"/>
      <c r="AE35" s="170"/>
      <c r="AF35" s="176"/>
      <c r="AG35" s="176" t="s">
        <v>341</v>
      </c>
      <c r="AH35" s="132"/>
      <c r="AI35" s="204" t="s">
        <v>40</v>
      </c>
      <c r="AJ35" s="169"/>
      <c r="AK35" s="170"/>
      <c r="AL35" s="170"/>
      <c r="AM35" s="170"/>
      <c r="AN35" s="176"/>
      <c r="AO35" s="176" t="s">
        <v>55</v>
      </c>
    </row>
    <row r="36" spans="1:41" s="351" customFormat="1" ht="15" customHeight="1">
      <c r="A36" s="517"/>
      <c r="B36" s="511" t="s">
        <v>98</v>
      </c>
      <c r="C36" s="172" t="s">
        <v>240</v>
      </c>
      <c r="D36" s="349"/>
      <c r="E36" s="170"/>
      <c r="F36" s="170"/>
      <c r="G36" s="170"/>
      <c r="H36" s="222"/>
      <c r="I36" s="350">
        <f>SUM(E5:E34)</f>
        <v>5.5</v>
      </c>
      <c r="J36" s="514" t="s">
        <v>98</v>
      </c>
      <c r="K36" s="172" t="s">
        <v>240</v>
      </c>
      <c r="L36" s="349"/>
      <c r="M36" s="170"/>
      <c r="N36" s="170"/>
      <c r="O36" s="170"/>
      <c r="P36" s="222"/>
      <c r="Q36" s="350">
        <f>SUM(M5:M34)</f>
        <v>5.4857142857142858</v>
      </c>
      <c r="R36" s="514" t="s">
        <v>98</v>
      </c>
      <c r="S36" s="172" t="s">
        <v>240</v>
      </c>
      <c r="T36" s="349"/>
      <c r="U36" s="170"/>
      <c r="V36" s="170"/>
      <c r="W36" s="170"/>
      <c r="X36" s="222"/>
      <c r="Y36" s="350">
        <f>SUM(U5:U34)</f>
        <v>5.166666666666667</v>
      </c>
      <c r="Z36" s="514" t="s">
        <v>98</v>
      </c>
      <c r="AA36" s="172" t="s">
        <v>240</v>
      </c>
      <c r="AB36" s="349"/>
      <c r="AC36" s="170"/>
      <c r="AD36" s="170"/>
      <c r="AE36" s="170"/>
      <c r="AF36" s="222"/>
      <c r="AG36" s="350">
        <f>SUM(AC5:AC34)</f>
        <v>6</v>
      </c>
      <c r="AH36" s="514" t="s">
        <v>98</v>
      </c>
      <c r="AI36" s="172" t="s">
        <v>240</v>
      </c>
      <c r="AJ36" s="349"/>
      <c r="AK36" s="170"/>
      <c r="AL36" s="170"/>
      <c r="AM36" s="170"/>
      <c r="AN36" s="222"/>
      <c r="AO36" s="350">
        <f>SUM(AK5:AK34)</f>
        <v>6</v>
      </c>
    </row>
    <row r="37" spans="1:41" s="352" customFormat="1" ht="12.75" customHeight="1">
      <c r="A37" s="518"/>
      <c r="B37" s="512"/>
      <c r="C37" s="173" t="s">
        <v>241</v>
      </c>
      <c r="D37" s="350"/>
      <c r="E37" s="170"/>
      <c r="F37" s="170"/>
      <c r="G37" s="170"/>
      <c r="H37" s="225"/>
      <c r="I37" s="350">
        <f>SUM(F5:F35)</f>
        <v>1.6785714285714284</v>
      </c>
      <c r="J37" s="515"/>
      <c r="K37" s="173" t="s">
        <v>241</v>
      </c>
      <c r="L37" s="350"/>
      <c r="M37" s="170"/>
      <c r="N37" s="170"/>
      <c r="O37" s="170"/>
      <c r="P37" s="225"/>
      <c r="Q37" s="350">
        <f>SUM(N5:N35)</f>
        <v>2.7785714285714285</v>
      </c>
      <c r="R37" s="515"/>
      <c r="S37" s="173" t="s">
        <v>241</v>
      </c>
      <c r="T37" s="350"/>
      <c r="U37" s="170"/>
      <c r="V37" s="170"/>
      <c r="W37" s="170"/>
      <c r="X37" s="225"/>
      <c r="Y37" s="350">
        <f>SUM(V5:V35)</f>
        <v>2.7142857142857144</v>
      </c>
      <c r="Z37" s="515"/>
      <c r="AA37" s="173" t="s">
        <v>241</v>
      </c>
      <c r="AB37" s="350"/>
      <c r="AC37" s="170"/>
      <c r="AD37" s="170"/>
      <c r="AE37" s="170"/>
      <c r="AF37" s="225"/>
      <c r="AG37" s="350">
        <f>SUM(AD5:AD35)</f>
        <v>2.7357142857142858</v>
      </c>
      <c r="AH37" s="515"/>
      <c r="AI37" s="173" t="s">
        <v>241</v>
      </c>
      <c r="AJ37" s="350"/>
      <c r="AK37" s="170"/>
      <c r="AL37" s="170"/>
      <c r="AM37" s="170"/>
      <c r="AN37" s="225"/>
      <c r="AO37" s="350">
        <f>SUM(AL5:AL35)</f>
        <v>2.1038961038961039</v>
      </c>
    </row>
    <row r="38" spans="1:41" s="352" customFormat="1" ht="16.5" customHeight="1">
      <c r="A38" s="518"/>
      <c r="B38" s="512"/>
      <c r="C38" s="174" t="s">
        <v>242</v>
      </c>
      <c r="D38" s="353"/>
      <c r="E38" s="349"/>
      <c r="F38" s="349"/>
      <c r="G38" s="349"/>
      <c r="H38" s="226"/>
      <c r="I38" s="350">
        <f>SUM(G7:G32)</f>
        <v>2.1</v>
      </c>
      <c r="J38" s="515"/>
      <c r="K38" s="174" t="s">
        <v>242</v>
      </c>
      <c r="L38" s="353"/>
      <c r="M38" s="349"/>
      <c r="N38" s="349"/>
      <c r="O38" s="349"/>
      <c r="P38" s="226"/>
      <c r="Q38" s="350">
        <f>SUM(O7:O32)</f>
        <v>1.9700000000000002</v>
      </c>
      <c r="R38" s="515"/>
      <c r="S38" s="174" t="s">
        <v>242</v>
      </c>
      <c r="T38" s="353"/>
      <c r="U38" s="349"/>
      <c r="V38" s="349"/>
      <c r="W38" s="349"/>
      <c r="X38" s="226"/>
      <c r="Y38" s="350">
        <f>SUM(W7:W32)</f>
        <v>1.5499999999999998</v>
      </c>
      <c r="Z38" s="515"/>
      <c r="AA38" s="174" t="s">
        <v>242</v>
      </c>
      <c r="AB38" s="353"/>
      <c r="AC38" s="349"/>
      <c r="AD38" s="349"/>
      <c r="AE38" s="349"/>
      <c r="AF38" s="226"/>
      <c r="AG38" s="350">
        <f>SUM(AE7:AE32)</f>
        <v>1.45</v>
      </c>
      <c r="AH38" s="515"/>
      <c r="AI38" s="174" t="s">
        <v>242</v>
      </c>
      <c r="AJ38" s="353"/>
      <c r="AK38" s="349"/>
      <c r="AL38" s="349"/>
      <c r="AM38" s="349"/>
      <c r="AN38" s="226"/>
      <c r="AO38" s="350">
        <f>SUM(AM7:AM32)</f>
        <v>1.5</v>
      </c>
    </row>
    <row r="39" spans="1:41" s="351" customFormat="1" ht="13.5" customHeight="1">
      <c r="A39" s="518"/>
      <c r="B39" s="512"/>
      <c r="C39" s="174" t="s">
        <v>243</v>
      </c>
      <c r="D39" s="353"/>
      <c r="E39" s="350"/>
      <c r="F39" s="350"/>
      <c r="G39" s="350"/>
      <c r="H39" s="226"/>
      <c r="I39" s="350">
        <f>D34</f>
        <v>0</v>
      </c>
      <c r="J39" s="515"/>
      <c r="K39" s="174" t="s">
        <v>243</v>
      </c>
      <c r="L39" s="353"/>
      <c r="M39" s="350"/>
      <c r="N39" s="350"/>
      <c r="O39" s="350"/>
      <c r="P39" s="226"/>
      <c r="Q39" s="350">
        <f>L34</f>
        <v>1</v>
      </c>
      <c r="R39" s="515"/>
      <c r="S39" s="174" t="s">
        <v>243</v>
      </c>
      <c r="T39" s="353"/>
      <c r="U39" s="350"/>
      <c r="V39" s="350"/>
      <c r="W39" s="350"/>
      <c r="X39" s="226"/>
      <c r="Y39" s="350">
        <f>T34</f>
        <v>0</v>
      </c>
      <c r="Z39" s="515"/>
      <c r="AA39" s="174" t="s">
        <v>243</v>
      </c>
      <c r="AB39" s="353"/>
      <c r="AC39" s="350"/>
      <c r="AD39" s="350"/>
      <c r="AE39" s="350"/>
      <c r="AF39" s="226"/>
      <c r="AG39" s="350">
        <f>AB34</f>
        <v>1</v>
      </c>
      <c r="AH39" s="515"/>
      <c r="AI39" s="174" t="s">
        <v>243</v>
      </c>
      <c r="AJ39" s="353"/>
      <c r="AK39" s="350"/>
      <c r="AL39" s="350"/>
      <c r="AM39" s="350"/>
      <c r="AN39" s="226"/>
      <c r="AO39" s="350">
        <f>AJ34</f>
        <v>0</v>
      </c>
    </row>
    <row r="40" spans="1:41" s="351" customFormat="1" ht="13.5" customHeight="1">
      <c r="A40" s="518"/>
      <c r="B40" s="512"/>
      <c r="C40" s="175" t="s">
        <v>244</v>
      </c>
      <c r="D40" s="353"/>
      <c r="E40" s="353"/>
      <c r="F40" s="353"/>
      <c r="G40" s="353"/>
      <c r="H40" s="226"/>
      <c r="I40" s="350">
        <v>2.5</v>
      </c>
      <c r="J40" s="515"/>
      <c r="K40" s="175" t="s">
        <v>244</v>
      </c>
      <c r="L40" s="353"/>
      <c r="M40" s="353"/>
      <c r="N40" s="353"/>
      <c r="O40" s="353"/>
      <c r="P40" s="226"/>
      <c r="Q40" s="350">
        <v>2.5</v>
      </c>
      <c r="R40" s="515"/>
      <c r="S40" s="175" t="s">
        <v>244</v>
      </c>
      <c r="T40" s="353"/>
      <c r="U40" s="353"/>
      <c r="V40" s="353"/>
      <c r="W40" s="353"/>
      <c r="X40" s="226"/>
      <c r="Y40" s="350">
        <v>2.5</v>
      </c>
      <c r="Z40" s="515"/>
      <c r="AA40" s="175" t="s">
        <v>244</v>
      </c>
      <c r="AB40" s="353"/>
      <c r="AC40" s="353"/>
      <c r="AD40" s="353"/>
      <c r="AE40" s="353"/>
      <c r="AF40" s="226"/>
      <c r="AG40" s="350">
        <v>2.4</v>
      </c>
      <c r="AH40" s="515"/>
      <c r="AI40" s="175" t="s">
        <v>244</v>
      </c>
      <c r="AJ40" s="353"/>
      <c r="AK40" s="353"/>
      <c r="AL40" s="353"/>
      <c r="AM40" s="353"/>
      <c r="AN40" s="226"/>
      <c r="AO40" s="350">
        <v>2.4</v>
      </c>
    </row>
    <row r="41" spans="1:41" s="73" customFormat="1" ht="12.75" customHeight="1">
      <c r="A41" s="519"/>
      <c r="B41" s="513"/>
      <c r="C41" s="174" t="s">
        <v>245</v>
      </c>
      <c r="D41" s="226"/>
      <c r="E41" s="226"/>
      <c r="F41" s="226"/>
      <c r="G41" s="226"/>
      <c r="H41" s="227"/>
      <c r="I41" s="227">
        <f>(I36*70)+(I37*75)+(I38*25)+(I39*60)+(I40*45)</f>
        <v>675.89285714285711</v>
      </c>
      <c r="J41" s="516"/>
      <c r="K41" s="174" t="s">
        <v>245</v>
      </c>
      <c r="L41" s="226"/>
      <c r="M41" s="226"/>
      <c r="N41" s="226"/>
      <c r="O41" s="226"/>
      <c r="P41" s="224"/>
      <c r="Q41" s="227">
        <f>(Q36*70)+(Q37*75)+(Q38*25)+(Q39*60)+(Q40*45)</f>
        <v>814.14285714285711</v>
      </c>
      <c r="R41" s="516"/>
      <c r="S41" s="174" t="s">
        <v>245</v>
      </c>
      <c r="T41" s="226"/>
      <c r="U41" s="226"/>
      <c r="V41" s="226"/>
      <c r="W41" s="226"/>
      <c r="X41" s="227"/>
      <c r="Y41" s="227">
        <f>(Y36*70)+(Y37*75)+(Y38*25)+(Y39*60)+(Y40*45)</f>
        <v>716.4880952380953</v>
      </c>
      <c r="Z41" s="516"/>
      <c r="AA41" s="174" t="s">
        <v>245</v>
      </c>
      <c r="AB41" s="226"/>
      <c r="AC41" s="226"/>
      <c r="AD41" s="226"/>
      <c r="AE41" s="226"/>
      <c r="AF41" s="227"/>
      <c r="AG41" s="227">
        <f>(AG36*70)+(AG37*75)+(AG38*25)+(AG39*60)+(AG40*45)</f>
        <v>829.42857142857144</v>
      </c>
      <c r="AH41" s="516"/>
      <c r="AI41" s="174" t="s">
        <v>245</v>
      </c>
      <c r="AJ41" s="226"/>
      <c r="AK41" s="226"/>
      <c r="AL41" s="226"/>
      <c r="AM41" s="226"/>
      <c r="AN41" s="227"/>
      <c r="AO41" s="227">
        <f>(AO36*70)+(AO37*75)+(AO38*25)+(AO39*60)+(AO40*45)</f>
        <v>723.29220779220782</v>
      </c>
    </row>
    <row r="42" spans="1:41" s="429" customFormat="1" ht="14.1" customHeight="1">
      <c r="C42" s="430" t="s">
        <v>638</v>
      </c>
      <c r="F42" s="431"/>
      <c r="G42" s="431"/>
      <c r="H42" s="432"/>
      <c r="K42" s="428" t="s">
        <v>639</v>
      </c>
      <c r="P42" s="432"/>
      <c r="S42" s="427" t="s">
        <v>640</v>
      </c>
      <c r="X42" s="432"/>
      <c r="AA42" s="430" t="s">
        <v>641</v>
      </c>
      <c r="AF42" s="432"/>
      <c r="AI42" s="430"/>
      <c r="AN42" s="432"/>
    </row>
  </sheetData>
  <mergeCells count="24">
    <mergeCell ref="A5:A7"/>
    <mergeCell ref="A8:A15"/>
    <mergeCell ref="A16:A23"/>
    <mergeCell ref="A3:A4"/>
    <mergeCell ref="A36:A41"/>
    <mergeCell ref="B36:B41"/>
    <mergeCell ref="A28:A35"/>
    <mergeCell ref="AI25:AI27"/>
    <mergeCell ref="AA25:AA27"/>
    <mergeCell ref="A24:A27"/>
    <mergeCell ref="C25:C27"/>
    <mergeCell ref="R36:R41"/>
    <mergeCell ref="Z36:Z41"/>
    <mergeCell ref="AH36:AH41"/>
    <mergeCell ref="J36:J41"/>
    <mergeCell ref="K25:K27"/>
    <mergeCell ref="S25:S27"/>
    <mergeCell ref="D1:J1"/>
    <mergeCell ref="K2:AO2"/>
    <mergeCell ref="AA3:AB3"/>
    <mergeCell ref="AI3:AJ3"/>
    <mergeCell ref="S3:T3"/>
    <mergeCell ref="C3:D3"/>
    <mergeCell ref="K3:L3"/>
  </mergeCells>
  <phoneticPr fontId="20" type="noConversion"/>
  <pageMargins left="0.39370078740157483" right="0.19685039370078741" top="0.39370078740157483" bottom="0.19685039370078741" header="0.51181102362204722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3月菜單</vt:lpstr>
      <vt:lpstr>素食菜單</vt:lpstr>
      <vt:lpstr>0304~0308</vt:lpstr>
      <vt:lpstr>0311~0315</vt:lpstr>
      <vt:lpstr>0318~0322</vt:lpstr>
      <vt:lpstr>0325~0329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LUNCH</cp:lastModifiedBy>
  <cp:lastPrinted>2019-02-25T08:25:55Z</cp:lastPrinted>
  <dcterms:created xsi:type="dcterms:W3CDTF">2010-08-25T11:17:24Z</dcterms:created>
  <dcterms:modified xsi:type="dcterms:W3CDTF">2019-02-26T06:10:27Z</dcterms:modified>
</cp:coreProperties>
</file>