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270" windowHeight="4245" activeTab="4"/>
  </bookViews>
  <sheets>
    <sheet name="2月菜單" sheetId="10" r:id="rId1"/>
    <sheet name="2月素菜單" sheetId="12" r:id="rId2"/>
    <sheet name="0211~0215" sheetId="11" r:id="rId3"/>
    <sheet name="0218~0223" sheetId="4" r:id="rId4"/>
    <sheet name="0225~0227" sheetId="5" r:id="rId5"/>
  </sheets>
  <externalReferences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H30" i="4" l="1"/>
  <c r="H29" i="4"/>
  <c r="F29" i="4"/>
  <c r="H28" i="4"/>
  <c r="G28" i="4"/>
  <c r="E5" i="5" l="1"/>
  <c r="E5" i="4"/>
  <c r="E5" i="11"/>
  <c r="AC6" i="4"/>
  <c r="AF5" i="4"/>
  <c r="AC5" i="4"/>
  <c r="AC6" i="11"/>
  <c r="AF5" i="11"/>
  <c r="AC5" i="11"/>
  <c r="Y39" i="4"/>
  <c r="Y39" i="5"/>
  <c r="Y39" i="11"/>
  <c r="H32" i="5"/>
  <c r="F32" i="5"/>
  <c r="H31" i="5"/>
  <c r="G31" i="5"/>
  <c r="H30" i="5"/>
  <c r="G30" i="5"/>
  <c r="N29" i="5"/>
  <c r="H29" i="5"/>
  <c r="G29" i="5"/>
  <c r="P28" i="5"/>
  <c r="O28" i="5"/>
  <c r="H28" i="5"/>
  <c r="G28" i="5"/>
  <c r="P24" i="5"/>
  <c r="O24" i="5"/>
  <c r="H24" i="5"/>
  <c r="G24" i="5"/>
  <c r="H18" i="5"/>
  <c r="F18" i="5"/>
  <c r="P17" i="5"/>
  <c r="N17" i="5"/>
  <c r="H17" i="5"/>
  <c r="G17" i="5"/>
  <c r="P16" i="5"/>
  <c r="O16" i="5"/>
  <c r="H16" i="5"/>
  <c r="G16" i="5"/>
  <c r="H10" i="5"/>
  <c r="P9" i="5"/>
  <c r="O9" i="5"/>
  <c r="H9" i="5"/>
  <c r="P8" i="5"/>
  <c r="N8" i="5"/>
  <c r="H8" i="5"/>
  <c r="F8" i="5"/>
  <c r="P6" i="5"/>
  <c r="M6" i="5"/>
  <c r="P5" i="5"/>
  <c r="M5" i="5"/>
  <c r="W31" i="5"/>
  <c r="V29" i="5"/>
  <c r="X24" i="5"/>
  <c r="W24" i="5"/>
  <c r="Y38" i="5" s="1"/>
  <c r="V16" i="5"/>
  <c r="X12" i="5"/>
  <c r="W12" i="5"/>
  <c r="X11" i="5"/>
  <c r="U11" i="5"/>
  <c r="V8" i="5"/>
  <c r="U5" i="5"/>
  <c r="AV30" i="4"/>
  <c r="AU30" i="4"/>
  <c r="AV29" i="4"/>
  <c r="AU29" i="4"/>
  <c r="AV28" i="4"/>
  <c r="AT28" i="4"/>
  <c r="AV24" i="4"/>
  <c r="AU24" i="4"/>
  <c r="AS16" i="4"/>
  <c r="AU12" i="4"/>
  <c r="AV11" i="4"/>
  <c r="AU11" i="4"/>
  <c r="AV10" i="4"/>
  <c r="AU10" i="4"/>
  <c r="AV9" i="4"/>
  <c r="AV8" i="4"/>
  <c r="AT8" i="4"/>
  <c r="AW37" i="4" s="1"/>
  <c r="AV5" i="4"/>
  <c r="AS5" i="4"/>
  <c r="AF28" i="4"/>
  <c r="AC28" i="4"/>
  <c r="AN30" i="4"/>
  <c r="P30" i="4"/>
  <c r="AN29" i="4"/>
  <c r="AL29" i="4"/>
  <c r="X29" i="4"/>
  <c r="V29" i="4"/>
  <c r="P29" i="4"/>
  <c r="N29" i="4"/>
  <c r="AN28" i="4"/>
  <c r="AM28" i="4"/>
  <c r="X28" i="4"/>
  <c r="U28" i="4"/>
  <c r="P28" i="4"/>
  <c r="O28" i="4"/>
  <c r="AN24" i="4"/>
  <c r="AM24" i="4"/>
  <c r="AF24" i="4"/>
  <c r="AE24" i="4"/>
  <c r="X24" i="4"/>
  <c r="W24" i="4"/>
  <c r="P24" i="4"/>
  <c r="O24" i="4"/>
  <c r="H24" i="4"/>
  <c r="G24" i="4"/>
  <c r="AN19" i="4"/>
  <c r="AL19" i="4"/>
  <c r="AF19" i="4"/>
  <c r="AE19" i="4"/>
  <c r="N19" i="4"/>
  <c r="AN18" i="4"/>
  <c r="AF18" i="4"/>
  <c r="P18" i="4"/>
  <c r="H18" i="4"/>
  <c r="AN17" i="4"/>
  <c r="AM17" i="4"/>
  <c r="AF17" i="4"/>
  <c r="AE17" i="4"/>
  <c r="P17" i="4"/>
  <c r="O17" i="4"/>
  <c r="H17" i="4"/>
  <c r="F17" i="4"/>
  <c r="AN16" i="4"/>
  <c r="AM16" i="4"/>
  <c r="AF16" i="4"/>
  <c r="AD16" i="4"/>
  <c r="V16" i="4"/>
  <c r="P16" i="4"/>
  <c r="O16" i="4"/>
  <c r="H16" i="4"/>
  <c r="G16" i="4"/>
  <c r="X13" i="4"/>
  <c r="W13" i="4"/>
  <c r="X12" i="4"/>
  <c r="W12" i="4"/>
  <c r="AF11" i="4"/>
  <c r="AE11" i="4"/>
  <c r="X11" i="4"/>
  <c r="W11" i="4"/>
  <c r="AN10" i="4"/>
  <c r="AM10" i="4"/>
  <c r="AF10" i="4"/>
  <c r="AE10" i="4"/>
  <c r="X10" i="4"/>
  <c r="V10" i="4"/>
  <c r="P10" i="4"/>
  <c r="O10" i="4"/>
  <c r="AN9" i="4"/>
  <c r="AM9" i="4"/>
  <c r="AF9" i="4"/>
  <c r="X9" i="4"/>
  <c r="W9" i="4"/>
  <c r="P9" i="4"/>
  <c r="AN8" i="4"/>
  <c r="AL8" i="4"/>
  <c r="AF8" i="4"/>
  <c r="AD8" i="4"/>
  <c r="P8" i="4"/>
  <c r="N8" i="4"/>
  <c r="H8" i="4"/>
  <c r="F8" i="4"/>
  <c r="AN6" i="4"/>
  <c r="AK6" i="4"/>
  <c r="P6" i="4"/>
  <c r="M6" i="4"/>
  <c r="AN5" i="4"/>
  <c r="AK5" i="4"/>
  <c r="U5" i="4"/>
  <c r="P5" i="4"/>
  <c r="M5" i="4"/>
  <c r="P17" i="11"/>
  <c r="N17" i="11"/>
  <c r="P16" i="11"/>
  <c r="N16" i="11"/>
  <c r="AN18" i="11"/>
  <c r="AM18" i="11"/>
  <c r="AN17" i="11"/>
  <c r="AK17" i="11"/>
  <c r="AN16" i="11"/>
  <c r="AM16" i="11"/>
  <c r="P29" i="11"/>
  <c r="N29" i="11"/>
  <c r="P28" i="11"/>
  <c r="O28" i="11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17" i="10"/>
  <c r="M16" i="10"/>
  <c r="M15" i="10"/>
  <c r="M13" i="10"/>
  <c r="M12" i="10"/>
  <c r="M11" i="10"/>
  <c r="M10" i="10"/>
  <c r="M9" i="10"/>
  <c r="M8" i="10"/>
  <c r="M7" i="10"/>
  <c r="M6" i="10"/>
  <c r="M5" i="10"/>
  <c r="M4" i="10"/>
  <c r="AW39" i="4"/>
  <c r="AW38" i="4"/>
  <c r="P24" i="11"/>
  <c r="P12" i="11"/>
  <c r="P11" i="11"/>
  <c r="P10" i="11"/>
  <c r="P9" i="11"/>
  <c r="P8" i="11"/>
  <c r="P5" i="11"/>
  <c r="H30" i="11"/>
  <c r="G30" i="11"/>
  <c r="AN29" i="11"/>
  <c r="AL29" i="11"/>
  <c r="AC29" i="11"/>
  <c r="H29" i="11"/>
  <c r="E29" i="11"/>
  <c r="AN28" i="11"/>
  <c r="AM28" i="11"/>
  <c r="AC28" i="11"/>
  <c r="H28" i="11"/>
  <c r="F28" i="11"/>
  <c r="AN24" i="11"/>
  <c r="AM24" i="11"/>
  <c r="AE24" i="11"/>
  <c r="X24" i="11"/>
  <c r="W24" i="11"/>
  <c r="O24" i="11"/>
  <c r="H24" i="11"/>
  <c r="G24" i="11"/>
  <c r="AF19" i="11"/>
  <c r="AE19" i="11"/>
  <c r="H19" i="11"/>
  <c r="G19" i="11"/>
  <c r="AF18" i="11"/>
  <c r="AD18" i="11"/>
  <c r="H18" i="11"/>
  <c r="AF17" i="11"/>
  <c r="AE17" i="11"/>
  <c r="H17" i="11"/>
  <c r="F17" i="11"/>
  <c r="AF16" i="11"/>
  <c r="AC16" i="11"/>
  <c r="H16" i="11"/>
  <c r="F16" i="11"/>
  <c r="X15" i="11"/>
  <c r="W15" i="11"/>
  <c r="X14" i="11"/>
  <c r="W14" i="11"/>
  <c r="X13" i="11"/>
  <c r="W13" i="11"/>
  <c r="X12" i="11"/>
  <c r="W12" i="11"/>
  <c r="H12" i="11"/>
  <c r="G12" i="11"/>
  <c r="X11" i="11"/>
  <c r="W11" i="11"/>
  <c r="O11" i="11"/>
  <c r="H11" i="11"/>
  <c r="AM10" i="11"/>
  <c r="X10" i="11"/>
  <c r="V10" i="11"/>
  <c r="H10" i="11"/>
  <c r="AN9" i="11"/>
  <c r="AM9" i="11"/>
  <c r="X9" i="11"/>
  <c r="V9" i="11"/>
  <c r="N9" i="11"/>
  <c r="H9" i="11"/>
  <c r="AN8" i="11"/>
  <c r="AL8" i="11"/>
  <c r="AD8" i="11"/>
  <c r="X8" i="11"/>
  <c r="V8" i="11"/>
  <c r="N8" i="11"/>
  <c r="H8" i="11"/>
  <c r="F8" i="11"/>
  <c r="AK6" i="11"/>
  <c r="M6" i="11"/>
  <c r="AN5" i="11"/>
  <c r="AK5" i="11"/>
  <c r="U5" i="11"/>
  <c r="M5" i="11"/>
  <c r="Y36" i="5" l="1"/>
  <c r="AW36" i="4"/>
  <c r="AW41" i="4" s="1"/>
  <c r="Y37" i="5"/>
  <c r="Y41" i="5" s="1"/>
  <c r="Q39" i="5" l="1"/>
  <c r="I39" i="5"/>
  <c r="I36" i="5"/>
  <c r="Q37" i="5"/>
  <c r="I38" i="5"/>
  <c r="Q38" i="5"/>
  <c r="I37" i="5"/>
  <c r="Q36" i="5"/>
  <c r="AO39" i="4"/>
  <c r="AG39" i="4"/>
  <c r="Q39" i="4"/>
  <c r="I39" i="4"/>
  <c r="Y38" i="4"/>
  <c r="Y37" i="4"/>
  <c r="AO36" i="4"/>
  <c r="AG36" i="4"/>
  <c r="Y36" i="4"/>
  <c r="Q38" i="4"/>
  <c r="AO38" i="4"/>
  <c r="AG37" i="4"/>
  <c r="I38" i="4"/>
  <c r="AG38" i="4"/>
  <c r="AO37" i="4"/>
  <c r="Q37" i="4"/>
  <c r="I37" i="4"/>
  <c r="Q36" i="4"/>
  <c r="I36" i="4"/>
  <c r="M14" i="10"/>
  <c r="AO39" i="11"/>
  <c r="AG39" i="11"/>
  <c r="Q39" i="11"/>
  <c r="I39" i="11"/>
  <c r="Y38" i="11"/>
  <c r="Y37" i="11"/>
  <c r="Y36" i="11"/>
  <c r="AO38" i="11"/>
  <c r="Q38" i="11"/>
  <c r="I37" i="11"/>
  <c r="I38" i="11"/>
  <c r="AO37" i="11"/>
  <c r="Q37" i="11"/>
  <c r="AG38" i="11"/>
  <c r="AG37" i="11"/>
  <c r="AO36" i="11"/>
  <c r="AG36" i="11"/>
  <c r="Q36" i="11"/>
  <c r="I36" i="11"/>
  <c r="Q41" i="4" l="1"/>
  <c r="I41" i="4"/>
  <c r="AO41" i="11"/>
  <c r="I41" i="11"/>
  <c r="Y41" i="4"/>
  <c r="Y41" i="11"/>
  <c r="AG41" i="11"/>
  <c r="Q41" i="5"/>
  <c r="I41" i="5"/>
  <c r="AO41" i="4"/>
  <c r="AG41" i="4"/>
  <c r="Q41" i="11"/>
</calcChain>
</file>

<file path=xl/sharedStrings.xml><?xml version="1.0" encoding="utf-8"?>
<sst xmlns="http://schemas.openxmlformats.org/spreadsheetml/2006/main" count="1064" uniqueCount="487">
  <si>
    <t>日期</t>
    <phoneticPr fontId="20" type="noConversion"/>
  </si>
  <si>
    <t>主食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</si>
  <si>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</si>
  <si>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</si>
  <si>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</si>
  <si>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</si>
  <si>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</si>
  <si>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</si>
  <si>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</si>
  <si>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</si>
  <si>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</si>
  <si>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</si>
  <si>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</si>
  <si>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</si>
  <si>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</si>
  <si>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</si>
  <si>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</si>
  <si>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</si>
  <si>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</si>
  <si>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</si>
  <si>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</si>
  <si>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</si>
  <si>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</si>
  <si>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</si>
  <si>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</si>
  <si>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</si>
  <si>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</si>
  <si>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屏東縣</t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</si>
  <si>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</si>
  <si>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</si>
  <si>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</si>
  <si>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</si>
  <si>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</si>
  <si>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</si>
  <si>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</si>
  <si>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</si>
  <si>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</si>
  <si>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</si>
  <si>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</si>
  <si>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</si>
  <si>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</si>
  <si>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</si>
  <si>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</si>
  <si>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</si>
  <si>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</si>
  <si>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</si>
  <si>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</si>
  <si>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</si>
  <si>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飯</t>
  </si>
  <si>
    <t>白</t>
  </si>
  <si>
    <t>白米(g)</t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</si>
  <si>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</si>
  <si>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</si>
  <si>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</si>
  <si>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</si>
  <si>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</si>
  <si>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蛋</t>
  </si>
  <si>
    <t>1.洋蔥</t>
  </si>
  <si>
    <t>糙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</si>
  <si>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</si>
  <si>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</si>
  <si>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</si>
  <si>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</si>
  <si>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營養供應比例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</si>
  <si>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</si>
  <si>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</si>
  <si>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</si>
  <si>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</si>
  <si>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</si>
  <si>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標章類別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</si>
  <si>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</si>
  <si>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</si>
  <si>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</si>
  <si>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</si>
  <si>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</si>
  <si>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校長:</t>
    <phoneticPr fontId="20" type="noConversion"/>
  </si>
  <si>
    <t>執行秘書:</t>
    <phoneticPr fontId="20" type="noConversion"/>
  </si>
  <si>
    <t>校長:</t>
    <phoneticPr fontId="20" type="noConversion"/>
  </si>
  <si>
    <t>執行秘書:</t>
    <phoneticPr fontId="20" type="noConversion"/>
  </si>
  <si>
    <t>校長:</t>
    <phoneticPr fontId="20" type="noConversion"/>
  </si>
  <si>
    <t>主菜</t>
    <phoneticPr fontId="20" type="noConversion"/>
  </si>
  <si>
    <t>副
菜一</t>
    <phoneticPr fontId="20" type="noConversion"/>
  </si>
  <si>
    <t>副菜二</t>
    <phoneticPr fontId="20" type="noConversion"/>
  </si>
  <si>
    <t xml:space="preserve">         【大聚便當有限公司】</t>
    <phoneticPr fontId="20" type="noConversion"/>
  </si>
  <si>
    <t>雞</t>
  </si>
  <si>
    <t>3.薑片</t>
  </si>
  <si>
    <t>糙米飯</t>
  </si>
  <si>
    <t xml:space="preserve">108年2月營養午餐 </t>
    <phoneticPr fontId="20" type="noConversion"/>
  </si>
  <si>
    <t>2/11＜一＞</t>
    <phoneticPr fontId="20" type="noConversion"/>
  </si>
  <si>
    <t>2/12＜二＞</t>
    <phoneticPr fontId="20" type="noConversion"/>
  </si>
  <si>
    <t>2/13＜三＞</t>
    <phoneticPr fontId="20" type="noConversion"/>
  </si>
  <si>
    <t>2/14＜四＞</t>
    <phoneticPr fontId="20" type="noConversion"/>
  </si>
  <si>
    <t>2/15＜五＞</t>
    <phoneticPr fontId="20" type="noConversion"/>
  </si>
  <si>
    <t>2/18＜一＞</t>
    <phoneticPr fontId="20" type="noConversion"/>
  </si>
  <si>
    <t>2/19＜二＞</t>
    <phoneticPr fontId="20" type="noConversion"/>
  </si>
  <si>
    <t>2/20＜三＞</t>
    <phoneticPr fontId="20" type="noConversion"/>
  </si>
  <si>
    <t>2/21＜四＞</t>
    <phoneticPr fontId="20" type="noConversion"/>
  </si>
  <si>
    <t>2/22＜五＞</t>
    <phoneticPr fontId="20" type="noConversion"/>
  </si>
  <si>
    <t>2/25＜一＞</t>
    <phoneticPr fontId="20" type="noConversion"/>
  </si>
  <si>
    <t>2/26＜二＞</t>
    <phoneticPr fontId="20" type="noConversion"/>
  </si>
  <si>
    <t>2/27＜三＞</t>
    <phoneticPr fontId="20" type="noConversion"/>
  </si>
  <si>
    <t xml:space="preserve"> 107 學年度    第二學期  第 1週學生午餐供應週期性食譜設計表</t>
    <phoneticPr fontId="20" type="noConversion"/>
  </si>
  <si>
    <t>白米飯</t>
    <phoneticPr fontId="20" type="noConversion"/>
  </si>
  <si>
    <t xml:space="preserve">水果類(份)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</si>
  <si>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</si>
  <si>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</si>
  <si>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</si>
  <si>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糙米飯</t>
    <phoneticPr fontId="20" type="noConversion"/>
  </si>
  <si>
    <t>有機青菜</t>
    <phoneticPr fontId="20" type="noConversion"/>
  </si>
  <si>
    <t>(六)</t>
    <phoneticPr fontId="20" type="noConversion"/>
  </si>
  <si>
    <t>豆</t>
  </si>
  <si>
    <t>腐</t>
  </si>
  <si>
    <t>冬</t>
    <phoneticPr fontId="20" type="noConversion"/>
  </si>
  <si>
    <t>1.冬瓜</t>
    <phoneticPr fontId="20" type="noConversion"/>
  </si>
  <si>
    <t>瓜</t>
    <phoneticPr fontId="20" type="noConversion"/>
  </si>
  <si>
    <t>湯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</si>
  <si>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</si>
  <si>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</si>
  <si>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</si>
  <si>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</si>
  <si>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</si>
  <si>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</si>
  <si>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</si>
  <si>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 107 學年度    第二學期  第2週學生午餐供應週期性食譜設計表</t>
    <phoneticPr fontId="20" type="noConversion"/>
  </si>
  <si>
    <t xml:space="preserve"> 107 學年度    第二學期  第 3週學生午餐供應週期性食譜設計表</t>
    <phoneticPr fontId="20" type="noConversion"/>
  </si>
  <si>
    <t xml:space="preserve">乳品類(份)  </t>
    <phoneticPr fontId="20" type="noConversion"/>
  </si>
  <si>
    <t>中正國中</t>
    <phoneticPr fontId="20" type="noConversion"/>
  </si>
  <si>
    <t>白米飯</t>
    <phoneticPr fontId="20" type="noConversion"/>
  </si>
  <si>
    <r>
      <t xml:space="preserve">三杯雞 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</si>
  <si>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麻婆豆腐</t>
    <phoneticPr fontId="20" type="noConversion"/>
  </si>
  <si>
    <t xml:space="preserve">脆炒蔬菜       </t>
    <phoneticPr fontId="20" type="noConversion"/>
  </si>
  <si>
    <t>玉米蛋花湯</t>
    <phoneticPr fontId="20" type="noConversion"/>
  </si>
  <si>
    <t>糙米飯</t>
    <phoneticPr fontId="20" type="noConversion"/>
  </si>
  <si>
    <r>
      <t xml:space="preserve">香滷肉燥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</si>
  <si>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有機青菜</t>
    <phoneticPr fontId="20" type="noConversion"/>
  </si>
  <si>
    <t xml:space="preserve">古早味飯湯  </t>
    <phoneticPr fontId="20" type="noConversion"/>
  </si>
  <si>
    <t>烤饅頭</t>
    <phoneticPr fontId="20" type="noConversion"/>
  </si>
  <si>
    <t xml:space="preserve">醬汁豬排    </t>
    <phoneticPr fontId="20" type="noConversion"/>
  </si>
  <si>
    <r>
      <t xml:space="preserve">什錦三色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</si>
  <si>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麥片紅豆湯</t>
    <phoneticPr fontId="20" type="noConversion"/>
  </si>
  <si>
    <t xml:space="preserve">糙米飯 </t>
    <phoneticPr fontId="20" type="noConversion"/>
  </si>
  <si>
    <r>
      <t xml:space="preserve">冬瓜雞 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</si>
  <si>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卡拉雞腿排</t>
    <phoneticPr fontId="20" type="noConversion"/>
  </si>
  <si>
    <r>
      <t xml:space="preserve">洋蔥炒蛋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</si>
  <si>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紅燒肉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</si>
  <si>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>蝦米高麗菜</t>
    </r>
    <r>
      <rPr>
        <b/>
        <sz val="8"/>
        <color rgb="FF00B050"/>
        <rFont val="標楷體"/>
        <family val="4"/>
        <charset val="136"/>
      </rPr>
      <t>(QR Code)</t>
    </r>
    <phoneticPr fontId="20" type="noConversion"/>
  </si>
  <si>
    <t>香菇蘿蔔湯</t>
    <phoneticPr fontId="20" type="noConversion"/>
  </si>
  <si>
    <t>什錦烏龍麵</t>
    <phoneticPr fontId="20" type="noConversion"/>
  </si>
  <si>
    <t>原汁滷蛋</t>
    <phoneticPr fontId="20" type="noConversion"/>
  </si>
  <si>
    <t>玉米排骨湯</t>
    <phoneticPr fontId="20" type="noConversion"/>
  </si>
  <si>
    <r>
      <t xml:space="preserve">咖哩雞 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</si>
  <si>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黃瓜炒豆干</t>
    <phoneticPr fontId="20" type="noConversion"/>
  </si>
  <si>
    <t xml:space="preserve">醋溜咕咾肉     </t>
    <phoneticPr fontId="20" type="noConversion"/>
  </si>
  <si>
    <r>
      <t xml:space="preserve">什錦花菜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</si>
  <si>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脆炒蔬菜       (QR Code)</t>
    <phoneticPr fontId="20" type="noConversion"/>
  </si>
  <si>
    <t>彩椒鳳梨炒豆包</t>
    <phoneticPr fontId="20" type="noConversion"/>
  </si>
  <si>
    <t>素鹹粥</t>
    <phoneticPr fontId="20" type="noConversion"/>
  </si>
  <si>
    <t>醬汁麵腸</t>
    <phoneticPr fontId="20" type="noConversion"/>
  </si>
  <si>
    <t xml:space="preserve">毛豆三色  </t>
    <phoneticPr fontId="20" type="noConversion"/>
  </si>
  <si>
    <t>海帶豆腐湯</t>
    <phoneticPr fontId="20" type="noConversion"/>
  </si>
  <si>
    <t>四季豆天婦羅</t>
    <phoneticPr fontId="20" type="noConversion"/>
  </si>
  <si>
    <t>豆干花生</t>
    <phoneticPr fontId="20" type="noConversion"/>
  </si>
  <si>
    <t xml:space="preserve">馬鈴薯滷素肉    </t>
    <phoneticPr fontId="20" type="noConversion"/>
  </si>
  <si>
    <t>玉米湯</t>
    <phoneticPr fontId="20" type="noConversion"/>
  </si>
  <si>
    <t>脆炒蔬菜       (QR Code)</t>
    <phoneticPr fontId="20" type="noConversion"/>
  </si>
  <si>
    <t>香菇羹</t>
    <phoneticPr fontId="20" type="noConversion"/>
  </si>
  <si>
    <t xml:space="preserve">玉米毛豆  </t>
    <phoneticPr fontId="20" type="noConversion"/>
  </si>
  <si>
    <t>胡瓜湯</t>
    <phoneticPr fontId="20" type="noConversion"/>
  </si>
  <si>
    <t>2/23＜六＞</t>
    <phoneticPr fontId="20" type="noConversion"/>
  </si>
  <si>
    <r>
      <t xml:space="preserve">蠔油雞排 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</si>
  <si>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塔香海茸</t>
    <phoneticPr fontId="20" type="noConversion"/>
  </si>
  <si>
    <t>塔香海茸</t>
    <phoneticPr fontId="20" type="noConversion"/>
  </si>
  <si>
    <t>國小水果</t>
    <phoneticPr fontId="20" type="noConversion"/>
  </si>
  <si>
    <r>
      <t xml:space="preserve">紅絲炒蛋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</si>
  <si>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冬瓜大骨湯</t>
    <phoneticPr fontId="20" type="noConversion"/>
  </si>
  <si>
    <t>中正水果</t>
    <phoneticPr fontId="20" type="noConversion"/>
  </si>
  <si>
    <t>鐵板麵條</t>
    <phoneticPr fontId="20" type="noConversion"/>
  </si>
  <si>
    <r>
      <t xml:space="preserve">玉米茄汁醬      </t>
    </r>
    <r>
      <rPr>
        <b/>
        <sz val="9"/>
        <color rgb="FF0033CC"/>
        <rFont val="標楷體"/>
        <family val="4"/>
        <charset val="136"/>
      </rPr>
      <t>(CAS標章)</t>
    </r>
    <phoneticPr fontId="20" type="noConversion"/>
  </si>
  <si>
    <t xml:space="preserve">季節蔬菜       </t>
    <phoneticPr fontId="20" type="noConversion"/>
  </si>
  <si>
    <t>昆布味噌湯</t>
    <phoneticPr fontId="20" type="noConversion"/>
  </si>
  <si>
    <r>
      <t xml:space="preserve">什錦豆腐煲    </t>
    </r>
    <r>
      <rPr>
        <b/>
        <sz val="8"/>
        <color indexed="17"/>
        <rFont val="標楷體"/>
        <family val="4"/>
        <charset val="136"/>
      </rPr>
      <t/>
    </r>
    <phoneticPr fontId="20" type="noConversion"/>
  </si>
  <si>
    <t>梅乾豆干片</t>
    <phoneticPr fontId="20" type="noConversion"/>
  </si>
  <si>
    <t>冬瓜湯</t>
    <phoneticPr fontId="20" type="noConversion"/>
  </si>
  <si>
    <t>茄汁素醬麵</t>
    <phoneticPr fontId="20" type="noConversion"/>
  </si>
  <si>
    <t>素肉排</t>
    <phoneticPr fontId="20" type="noConversion"/>
  </si>
  <si>
    <t>玉米茄汁醬</t>
    <phoneticPr fontId="20" type="noConversion"/>
  </si>
  <si>
    <t>脆炒蔬菜       (QR Code)</t>
    <phoneticPr fontId="20" type="noConversion"/>
  </si>
  <si>
    <t>昆布味噌湯</t>
    <phoneticPr fontId="20" type="noConversion"/>
  </si>
  <si>
    <r>
      <t xml:space="preserve">沙茶肉片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</si>
  <si>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</si>
  <si>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紫菜蛋花湯</t>
    <phoneticPr fontId="20" type="noConversion"/>
  </si>
  <si>
    <t>什錦炒飯</t>
    <phoneticPr fontId="20" type="noConversion"/>
  </si>
  <si>
    <t>原味優酪乳</t>
    <phoneticPr fontId="20" type="noConversion"/>
  </si>
  <si>
    <t>紫菜珍菇湯</t>
    <phoneticPr fontId="20" type="noConversion"/>
  </si>
  <si>
    <t>酸辣湯</t>
    <phoneticPr fontId="20" type="noConversion"/>
  </si>
  <si>
    <t>糙</t>
    <phoneticPr fontId="20" type="noConversion"/>
  </si>
  <si>
    <t>白米</t>
    <phoneticPr fontId="20" type="noConversion"/>
  </si>
  <si>
    <t>白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</si>
  <si>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</si>
  <si>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</si>
  <si>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</si>
  <si>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三</t>
    <phoneticPr fontId="20" type="noConversion"/>
  </si>
  <si>
    <t>1.雞丁</t>
    <phoneticPr fontId="20" type="noConversion"/>
  </si>
  <si>
    <t>CAS</t>
    <phoneticPr fontId="20" type="noConversion"/>
  </si>
  <si>
    <t>香</t>
    <phoneticPr fontId="20" type="noConversion"/>
  </si>
  <si>
    <t>1.肉燥</t>
    <phoneticPr fontId="20" type="noConversion"/>
  </si>
  <si>
    <t>CAS</t>
    <phoneticPr fontId="20" type="noConversion"/>
  </si>
  <si>
    <t>海</t>
    <phoneticPr fontId="20" type="noConversion"/>
  </si>
  <si>
    <t>肉絲</t>
    <phoneticPr fontId="20" type="noConversion"/>
  </si>
  <si>
    <t>醬</t>
    <phoneticPr fontId="20" type="noConversion"/>
  </si>
  <si>
    <t>1.豬排(加工)</t>
    <phoneticPr fontId="20" type="noConversion"/>
  </si>
  <si>
    <t>冬</t>
    <phoneticPr fontId="20" type="noConversion"/>
  </si>
  <si>
    <t>杯</t>
  </si>
  <si>
    <t>2.九層塔</t>
    <phoneticPr fontId="20" type="noConversion"/>
  </si>
  <si>
    <t>滷</t>
    <phoneticPr fontId="20" type="noConversion"/>
  </si>
  <si>
    <t>2.豆干</t>
    <phoneticPr fontId="20" type="noConversion"/>
  </si>
  <si>
    <t>鮮</t>
    <phoneticPr fontId="20" type="noConversion"/>
  </si>
  <si>
    <t>新鮮魚丁</t>
    <phoneticPr fontId="20" type="noConversion"/>
  </si>
  <si>
    <t>汁</t>
    <phoneticPr fontId="20" type="noConversion"/>
  </si>
  <si>
    <t>2.蜜汁醬</t>
    <phoneticPr fontId="20" type="noConversion"/>
  </si>
  <si>
    <t>瓜</t>
    <phoneticPr fontId="20" type="noConversion"/>
  </si>
  <si>
    <t>2.冬瓜</t>
  </si>
  <si>
    <t>肉</t>
    <phoneticPr fontId="20" type="noConversion"/>
  </si>
  <si>
    <t>3.油蔥酥/包</t>
    <phoneticPr fontId="20" type="noConversion"/>
  </si>
  <si>
    <t>飯</t>
    <phoneticPr fontId="20" type="noConversion"/>
  </si>
  <si>
    <t>花枝</t>
    <phoneticPr fontId="20" type="noConversion"/>
  </si>
  <si>
    <t>雞</t>
    <phoneticPr fontId="20" type="noConversion"/>
  </si>
  <si>
    <t>3.薑絲</t>
  </si>
  <si>
    <t>4.黑麻油</t>
    <phoneticPr fontId="20" type="noConversion"/>
  </si>
  <si>
    <t>燥</t>
    <phoneticPr fontId="20" type="noConversion"/>
  </si>
  <si>
    <t>4.紅蘿蔔</t>
    <phoneticPr fontId="20" type="noConversion"/>
  </si>
  <si>
    <t>湯</t>
    <phoneticPr fontId="20" type="noConversion"/>
  </si>
  <si>
    <t>白蘿蔔</t>
    <phoneticPr fontId="20" type="noConversion"/>
  </si>
  <si>
    <t>排</t>
    <phoneticPr fontId="20" type="noConversion"/>
  </si>
  <si>
    <t>5.杏鮑菇</t>
    <phoneticPr fontId="20" type="noConversion"/>
  </si>
  <si>
    <t>(燴)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</si>
  <si>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</si>
  <si>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</si>
  <si>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</si>
  <si>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高麗菜</t>
    <phoneticPr fontId="20" type="noConversion"/>
  </si>
  <si>
    <t>麻</t>
  </si>
  <si>
    <t xml:space="preserve">板豆腐(盒) </t>
    <phoneticPr fontId="20" type="noConversion"/>
  </si>
  <si>
    <t>烤</t>
  </si>
  <si>
    <t>烤饅頭</t>
  </si>
  <si>
    <t>什</t>
    <phoneticPr fontId="20" type="noConversion"/>
  </si>
  <si>
    <t>1.玉米粒</t>
    <phoneticPr fontId="20" type="noConversion"/>
  </si>
  <si>
    <t>QR Code</t>
    <phoneticPr fontId="20" type="noConversion"/>
  </si>
  <si>
    <t>花</t>
    <phoneticPr fontId="20" type="noConversion"/>
  </si>
  <si>
    <t>婆</t>
  </si>
  <si>
    <t>絞肉</t>
    <phoneticPr fontId="20" type="noConversion"/>
  </si>
  <si>
    <t>饅</t>
  </si>
  <si>
    <t>錦</t>
    <phoneticPr fontId="20" type="noConversion"/>
  </si>
  <si>
    <t>2.紅丁</t>
    <phoneticPr fontId="20" type="noConversion"/>
  </si>
  <si>
    <t>木耳</t>
    <phoneticPr fontId="20" type="noConversion"/>
  </si>
  <si>
    <t>豆瓣醬</t>
    <phoneticPr fontId="20" type="noConversion"/>
  </si>
  <si>
    <t>炒</t>
    <phoneticPr fontId="20" type="noConversion"/>
  </si>
  <si>
    <t>頭</t>
  </si>
  <si>
    <t>蒜仁</t>
    <phoneticPr fontId="20" type="noConversion"/>
  </si>
  <si>
    <t>青蔥</t>
    <phoneticPr fontId="20" type="noConversion"/>
  </si>
  <si>
    <t>色</t>
    <phoneticPr fontId="20" type="noConversion"/>
  </si>
  <si>
    <t>4.小黃瓜</t>
    <phoneticPr fontId="20" type="noConversion"/>
  </si>
  <si>
    <t>菜</t>
    <phoneticPr fontId="20" type="noConversion"/>
  </si>
  <si>
    <t>(炒)</t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</si>
  <si>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</si>
  <si>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</si>
  <si>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</si>
  <si>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</si>
  <si>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</si>
  <si>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</si>
  <si>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</si>
  <si>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</si>
  <si>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炒</t>
    <phoneticPr fontId="20" type="noConversion"/>
  </si>
  <si>
    <t>青</t>
    <phoneticPr fontId="20" type="noConversion"/>
  </si>
  <si>
    <t>青</t>
    <phoneticPr fontId="20" type="noConversion"/>
  </si>
  <si>
    <t>菜</t>
    <phoneticPr fontId="20" type="noConversion"/>
  </si>
  <si>
    <t>玉</t>
    <phoneticPr fontId="20" type="noConversion"/>
  </si>
  <si>
    <t>1.蛋</t>
    <phoneticPr fontId="20" type="noConversion"/>
  </si>
  <si>
    <t>麥</t>
    <phoneticPr fontId="20" type="noConversion"/>
  </si>
  <si>
    <t>紅豆</t>
    <phoneticPr fontId="20" type="noConversion"/>
  </si>
  <si>
    <t>海</t>
    <phoneticPr fontId="20" type="noConversion"/>
  </si>
  <si>
    <t>海帶結</t>
    <phoneticPr fontId="20" type="noConversion"/>
  </si>
  <si>
    <t>2.玉米</t>
    <phoneticPr fontId="20" type="noConversion"/>
  </si>
  <si>
    <t>大骨</t>
    <phoneticPr fontId="20" type="noConversion"/>
  </si>
  <si>
    <t>片</t>
    <phoneticPr fontId="20" type="noConversion"/>
  </si>
  <si>
    <t>麥片</t>
    <phoneticPr fontId="20" type="noConversion"/>
  </si>
  <si>
    <t>帶</t>
    <phoneticPr fontId="20" type="noConversion"/>
  </si>
  <si>
    <t>排骨</t>
    <phoneticPr fontId="20" type="noConversion"/>
  </si>
  <si>
    <t>蛋</t>
    <phoneticPr fontId="20" type="noConversion"/>
  </si>
  <si>
    <t>3.紅丁</t>
    <phoneticPr fontId="20" type="noConversion"/>
  </si>
  <si>
    <t>大</t>
    <phoneticPr fontId="20" type="noConversion"/>
  </si>
  <si>
    <t>紅</t>
    <phoneticPr fontId="20" type="noConversion"/>
  </si>
  <si>
    <t>骨</t>
    <phoneticPr fontId="20" type="noConversion"/>
  </si>
  <si>
    <t>豆</t>
    <phoneticPr fontId="20" type="noConversion"/>
  </si>
  <si>
    <t>水果每人1份</t>
    <phoneticPr fontId="20" type="noConversion"/>
  </si>
  <si>
    <t>水果每人1份</t>
    <phoneticPr fontId="20" type="noConversion"/>
  </si>
  <si>
    <t>年 級</t>
    <phoneticPr fontId="20" type="noConversion"/>
  </si>
  <si>
    <t>國小1~3</t>
    <phoneticPr fontId="20" type="noConversion"/>
  </si>
  <si>
    <t>國中1~3及國小4~6</t>
    <phoneticPr fontId="20" type="noConversion"/>
  </si>
  <si>
    <r>
      <t xml:space="preserve">毛豆炒蛋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</si>
  <si>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胡瓜雞肉湯</t>
    <phoneticPr fontId="20" type="noConversion"/>
  </si>
  <si>
    <t>蔬菜黑輪</t>
    <phoneticPr fontId="20" type="noConversion"/>
  </si>
  <si>
    <t>海帶排骨湯</t>
    <phoneticPr fontId="20" type="noConversion"/>
  </si>
  <si>
    <t>冬瓜雞肉湯</t>
    <phoneticPr fontId="20" type="noConversion"/>
  </si>
  <si>
    <r>
      <t xml:space="preserve">打拋豬肉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</si>
  <si>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綠豆甜湯</t>
    <phoneticPr fontId="20" type="noConversion"/>
  </si>
  <si>
    <r>
      <t>高麗菜</t>
    </r>
    <r>
      <rPr>
        <b/>
        <sz val="8"/>
        <color rgb="FF00B050"/>
        <rFont val="標楷體"/>
        <family val="4"/>
        <charset val="136"/>
      </rPr>
      <t>(QR Code)</t>
    </r>
    <phoneticPr fontId="20" type="noConversion"/>
  </si>
  <si>
    <t>小麵包</t>
    <phoneticPr fontId="20" type="noConversion"/>
  </si>
  <si>
    <t>烤饅頭</t>
    <phoneticPr fontId="20" type="noConversion"/>
  </si>
  <si>
    <t>雞</t>
    <phoneticPr fontId="20" type="noConversion"/>
  </si>
  <si>
    <t>肉</t>
  </si>
  <si>
    <t>肉</t>
    <phoneticPr fontId="20" type="noConversion"/>
  </si>
  <si>
    <t>2.雞肉</t>
    <phoneticPr fontId="20" type="noConversion"/>
  </si>
  <si>
    <t>蔬</t>
    <phoneticPr fontId="20" type="noConversion"/>
  </si>
  <si>
    <t>1.高麗菜</t>
    <phoneticPr fontId="20" type="noConversion"/>
  </si>
  <si>
    <t>2.黑輪條</t>
    <phoneticPr fontId="20" type="noConversion"/>
  </si>
  <si>
    <t>黑</t>
    <phoneticPr fontId="20" type="noConversion"/>
  </si>
  <si>
    <t>3.紅絲</t>
    <phoneticPr fontId="20" type="noConversion"/>
  </si>
  <si>
    <t>輪</t>
    <phoneticPr fontId="20" type="noConversion"/>
  </si>
  <si>
    <t>(炒)</t>
    <phoneticPr fontId="20" type="noConversion"/>
  </si>
  <si>
    <t>毛</t>
    <phoneticPr fontId="20" type="noConversion"/>
  </si>
  <si>
    <t>毛豆</t>
    <phoneticPr fontId="20" type="noConversion"/>
  </si>
  <si>
    <t>輝鴻</t>
    <phoneticPr fontId="20" type="noConversion"/>
  </si>
  <si>
    <t>炒</t>
  </si>
  <si>
    <t>3.毛豆</t>
    <phoneticPr fontId="20" type="noConversion"/>
  </si>
  <si>
    <t>1. 烏龍麵</t>
    <phoneticPr fontId="20" type="noConversion"/>
  </si>
  <si>
    <t>卡</t>
    <phoneticPr fontId="20" type="noConversion"/>
  </si>
  <si>
    <t>紅</t>
  </si>
  <si>
    <t>肉丁</t>
    <phoneticPr fontId="20" type="noConversion"/>
  </si>
  <si>
    <t>烏龍</t>
    <phoneticPr fontId="20" type="noConversion"/>
  </si>
  <si>
    <t>咖</t>
  </si>
  <si>
    <t>1.雞肉</t>
    <phoneticPr fontId="20" type="noConversion"/>
  </si>
  <si>
    <t>醋</t>
    <phoneticPr fontId="20" type="noConversion"/>
  </si>
  <si>
    <t>咕咾肉</t>
    <phoneticPr fontId="20" type="noConversion"/>
  </si>
  <si>
    <t>拉</t>
    <phoneticPr fontId="20" type="noConversion"/>
  </si>
  <si>
    <t>(加工)</t>
    <phoneticPr fontId="20" type="noConversion"/>
  </si>
  <si>
    <t>燒</t>
  </si>
  <si>
    <t>滷包</t>
    <phoneticPr fontId="20" type="noConversion"/>
  </si>
  <si>
    <t>銀</t>
    <phoneticPr fontId="20" type="noConversion"/>
  </si>
  <si>
    <t>1.銀芽</t>
    <phoneticPr fontId="20" type="noConversion"/>
  </si>
  <si>
    <t>哩</t>
  </si>
  <si>
    <t>2.咖哩粉</t>
  </si>
  <si>
    <t>溜</t>
    <phoneticPr fontId="20" type="noConversion"/>
  </si>
  <si>
    <t>紅絲</t>
    <phoneticPr fontId="20" type="noConversion"/>
  </si>
  <si>
    <t>紅蘿蔔</t>
    <phoneticPr fontId="20" type="noConversion"/>
  </si>
  <si>
    <t>芽</t>
    <phoneticPr fontId="20" type="noConversion"/>
  </si>
  <si>
    <t>2.肉絲</t>
    <phoneticPr fontId="20" type="noConversion"/>
  </si>
  <si>
    <t>4.馬鈴薯</t>
    <phoneticPr fontId="20" type="noConversion"/>
  </si>
  <si>
    <t>咕</t>
    <phoneticPr fontId="20" type="noConversion"/>
  </si>
  <si>
    <t>洋蔥</t>
    <phoneticPr fontId="20" type="noConversion"/>
  </si>
  <si>
    <t>腿排</t>
    <phoneticPr fontId="20" type="noConversion"/>
  </si>
  <si>
    <t>醬油</t>
    <phoneticPr fontId="20" type="noConversion"/>
  </si>
  <si>
    <t>3.紅片</t>
  </si>
  <si>
    <t>5.紅大丁</t>
    <phoneticPr fontId="20" type="noConversion"/>
  </si>
  <si>
    <t>咾</t>
    <phoneticPr fontId="20" type="noConversion"/>
  </si>
  <si>
    <t>絲</t>
    <phoneticPr fontId="20" type="noConversion"/>
  </si>
  <si>
    <t>4.木耳</t>
    <phoneticPr fontId="20" type="noConversion"/>
  </si>
  <si>
    <t>(炸)</t>
    <phoneticPr fontId="20" type="noConversion"/>
  </si>
  <si>
    <t>5.洋蔥</t>
    <phoneticPr fontId="20" type="noConversion"/>
  </si>
  <si>
    <t>料</t>
    <phoneticPr fontId="20" type="noConversion"/>
  </si>
  <si>
    <t>洋</t>
    <phoneticPr fontId="20" type="noConversion"/>
  </si>
  <si>
    <t>蝦</t>
    <phoneticPr fontId="20" type="noConversion"/>
  </si>
  <si>
    <t>原</t>
    <phoneticPr fontId="20" type="noConversion"/>
  </si>
  <si>
    <t>水煮蛋</t>
    <phoneticPr fontId="20" type="noConversion"/>
  </si>
  <si>
    <t>黃</t>
    <phoneticPr fontId="20" type="noConversion"/>
  </si>
  <si>
    <t>豆乾丁</t>
    <phoneticPr fontId="20" type="noConversion"/>
  </si>
  <si>
    <t>1.花椰菜</t>
    <phoneticPr fontId="20" type="noConversion"/>
  </si>
  <si>
    <t>蔥</t>
    <phoneticPr fontId="20" type="noConversion"/>
  </si>
  <si>
    <t>2.蛋</t>
  </si>
  <si>
    <t>2.木耳</t>
    <phoneticPr fontId="20" type="noConversion"/>
  </si>
  <si>
    <t>瓜</t>
    <phoneticPr fontId="20" type="noConversion"/>
  </si>
  <si>
    <t>3.紅絲</t>
  </si>
  <si>
    <t>高</t>
    <phoneticPr fontId="20" type="noConversion"/>
  </si>
  <si>
    <t>3.蒜仁</t>
    <phoneticPr fontId="20" type="noConversion"/>
  </si>
  <si>
    <t>魯</t>
    <phoneticPr fontId="20" type="noConversion"/>
  </si>
  <si>
    <t>熟花生</t>
    <phoneticPr fontId="20" type="noConversion"/>
  </si>
  <si>
    <t>麗</t>
    <phoneticPr fontId="20" type="noConversion"/>
  </si>
  <si>
    <t>4.小蝦米</t>
    <phoneticPr fontId="20" type="noConversion"/>
  </si>
  <si>
    <t>黃瓜</t>
    <phoneticPr fontId="20" type="noConversion"/>
  </si>
  <si>
    <t>4.肉絲</t>
    <phoneticPr fontId="20" type="noConversion"/>
  </si>
  <si>
    <t>乾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</si>
  <si>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</si>
  <si>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</si>
  <si>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青</t>
    <phoneticPr fontId="20" type="noConversion"/>
  </si>
  <si>
    <t>香</t>
    <phoneticPr fontId="20" type="noConversion"/>
  </si>
  <si>
    <t>蘿蔔</t>
    <phoneticPr fontId="20" type="noConversion"/>
  </si>
  <si>
    <t>玉</t>
    <phoneticPr fontId="20" type="noConversion"/>
  </si>
  <si>
    <t>玉米</t>
    <phoneticPr fontId="20" type="noConversion"/>
  </si>
  <si>
    <t>胡</t>
    <phoneticPr fontId="20" type="noConversion"/>
  </si>
  <si>
    <t>1.胡瓜</t>
    <phoneticPr fontId="20" type="noConversion"/>
  </si>
  <si>
    <t>菇</t>
    <phoneticPr fontId="20" type="noConversion"/>
  </si>
  <si>
    <t>2.雞肉</t>
    <phoneticPr fontId="20" type="noConversion"/>
  </si>
  <si>
    <t>味</t>
    <phoneticPr fontId="20" type="noConversion"/>
  </si>
  <si>
    <t>蘿</t>
    <phoneticPr fontId="20" type="noConversion"/>
  </si>
  <si>
    <t>香菇</t>
    <phoneticPr fontId="20" type="noConversion"/>
  </si>
  <si>
    <t>3.芹菜</t>
  </si>
  <si>
    <t>噌</t>
    <phoneticPr fontId="20" type="noConversion"/>
  </si>
  <si>
    <t>蔔</t>
    <phoneticPr fontId="20" type="noConversion"/>
  </si>
  <si>
    <t>什錦炒烏龍麵</t>
    <phoneticPr fontId="20" type="noConversion"/>
  </si>
  <si>
    <t>綠</t>
    <phoneticPr fontId="20" type="noConversion"/>
  </si>
  <si>
    <t>綠豆</t>
    <phoneticPr fontId="20" type="noConversion"/>
  </si>
  <si>
    <t>沙</t>
  </si>
  <si>
    <t>1.肉片</t>
  </si>
  <si>
    <t>茶</t>
  </si>
  <si>
    <t>2.蒜仁</t>
  </si>
  <si>
    <t>3.油蔥酥</t>
    <phoneticPr fontId="20" type="noConversion"/>
  </si>
  <si>
    <t>片</t>
  </si>
  <si>
    <t>4.洋蔥</t>
    <phoneticPr fontId="20" type="noConversion"/>
  </si>
  <si>
    <t>5.紅絲</t>
    <phoneticPr fontId="20" type="noConversion"/>
  </si>
  <si>
    <t>小</t>
    <phoneticPr fontId="20" type="noConversion"/>
  </si>
  <si>
    <t>紫</t>
    <phoneticPr fontId="20" type="noConversion"/>
  </si>
  <si>
    <t>紫菜</t>
    <phoneticPr fontId="20" type="noConversion"/>
  </si>
  <si>
    <t>麵</t>
  </si>
  <si>
    <t>麵</t>
    <phoneticPr fontId="20" type="noConversion"/>
  </si>
  <si>
    <t>包</t>
    <phoneticPr fontId="20" type="noConversion"/>
  </si>
  <si>
    <t>1. 濕麵條</t>
    <phoneticPr fontId="20" type="noConversion"/>
  </si>
  <si>
    <t>條</t>
    <phoneticPr fontId="20" type="noConversion"/>
  </si>
  <si>
    <t>1.絞肉</t>
    <phoneticPr fontId="20" type="noConversion"/>
  </si>
  <si>
    <t>2.番茄醬</t>
  </si>
  <si>
    <t>茄</t>
    <phoneticPr fontId="20" type="noConversion"/>
  </si>
  <si>
    <t>3.黑椒醬</t>
    <phoneticPr fontId="20" type="noConversion"/>
  </si>
  <si>
    <t>4.玉米</t>
  </si>
  <si>
    <t>醬</t>
    <phoneticPr fontId="20" type="noConversion"/>
  </si>
  <si>
    <t>蜜</t>
    <phoneticPr fontId="20" type="noConversion"/>
  </si>
  <si>
    <t>昆</t>
    <phoneticPr fontId="20" type="noConversion"/>
  </si>
  <si>
    <t>昆布</t>
    <phoneticPr fontId="20" type="noConversion"/>
  </si>
  <si>
    <t>布</t>
    <phoneticPr fontId="20" type="noConversion"/>
  </si>
  <si>
    <t xml:space="preserve">豆腐(盒) </t>
    <phoneticPr fontId="20" type="noConversion"/>
  </si>
  <si>
    <t>味增</t>
    <phoneticPr fontId="20" type="noConversion"/>
  </si>
  <si>
    <t>蠔</t>
    <phoneticPr fontId="20" type="noConversion"/>
  </si>
  <si>
    <t>打</t>
    <phoneticPr fontId="20" type="noConversion"/>
  </si>
  <si>
    <t>1.肉燥</t>
    <phoneticPr fontId="20" type="noConversion"/>
  </si>
  <si>
    <t>油</t>
    <phoneticPr fontId="20" type="noConversion"/>
  </si>
  <si>
    <t>2.滷包(1粒/100人)</t>
    <phoneticPr fontId="20" type="noConversion"/>
  </si>
  <si>
    <t>拋</t>
    <phoneticPr fontId="20" type="noConversion"/>
  </si>
  <si>
    <t>2.洋蔥</t>
    <phoneticPr fontId="20" type="noConversion"/>
  </si>
  <si>
    <t>3.薑片</t>
    <phoneticPr fontId="20" type="noConversion"/>
  </si>
  <si>
    <t>豬</t>
    <phoneticPr fontId="20" type="noConversion"/>
  </si>
  <si>
    <t>4.素蠔油</t>
    <phoneticPr fontId="20" type="noConversion"/>
  </si>
  <si>
    <t>(滷)</t>
    <phoneticPr fontId="20" type="noConversion"/>
  </si>
  <si>
    <t>塔</t>
    <phoneticPr fontId="20" type="noConversion"/>
  </si>
  <si>
    <t>九層塔</t>
    <phoneticPr fontId="20" type="noConversion"/>
  </si>
  <si>
    <t>海茸</t>
    <phoneticPr fontId="20" type="noConversion"/>
  </si>
  <si>
    <t>絲</t>
    <phoneticPr fontId="20" type="noConversion"/>
  </si>
  <si>
    <t>白蛋</t>
    <phoneticPr fontId="20" type="noConversion"/>
  </si>
  <si>
    <t>肉絲</t>
    <phoneticPr fontId="20" type="noConversion"/>
  </si>
  <si>
    <t>茸</t>
    <phoneticPr fontId="20" type="noConversion"/>
  </si>
  <si>
    <t>酸</t>
    <phoneticPr fontId="20" type="noConversion"/>
  </si>
  <si>
    <t>冬瓜</t>
    <phoneticPr fontId="20" type="noConversion"/>
  </si>
  <si>
    <t>辣</t>
    <phoneticPr fontId="20" type="noConversion"/>
  </si>
  <si>
    <t>豆腐</t>
    <phoneticPr fontId="20" type="noConversion"/>
  </si>
  <si>
    <t>水果每人1份</t>
    <phoneticPr fontId="20" type="noConversion"/>
  </si>
  <si>
    <t>五榖飯</t>
    <phoneticPr fontId="20" type="noConversion"/>
  </si>
  <si>
    <t>糙米飯</t>
    <phoneticPr fontId="20" type="noConversion"/>
  </si>
  <si>
    <t>五</t>
    <phoneticPr fontId="20" type="noConversion"/>
  </si>
  <si>
    <t>五</t>
    <phoneticPr fontId="20" type="noConversion"/>
  </si>
  <si>
    <t>榖</t>
    <phoneticPr fontId="20" type="noConversion"/>
  </si>
  <si>
    <t>榖</t>
    <phoneticPr fontId="20" type="noConversion"/>
  </si>
  <si>
    <t>五榖米</t>
    <phoneticPr fontId="20" type="noConversion"/>
  </si>
  <si>
    <t>五榖米</t>
    <phoneticPr fontId="20" type="noConversion"/>
  </si>
  <si>
    <t>中正國中</t>
    <phoneticPr fontId="20" type="noConversion"/>
  </si>
  <si>
    <t>酸辣湯</t>
    <phoneticPr fontId="20" type="noConversion"/>
  </si>
  <si>
    <t>蔬菜味噌湯</t>
    <phoneticPr fontId="20" type="noConversion"/>
  </si>
  <si>
    <t>蔬</t>
    <phoneticPr fontId="20" type="noConversion"/>
  </si>
  <si>
    <t>1.高麗菜</t>
    <phoneticPr fontId="20" type="noConversion"/>
  </si>
  <si>
    <t>菜</t>
    <phoneticPr fontId="20" type="noConversion"/>
  </si>
  <si>
    <t xml:space="preserve">2.豆腐(盒) </t>
    <phoneticPr fontId="20" type="noConversion"/>
  </si>
  <si>
    <t>味</t>
    <phoneticPr fontId="20" type="noConversion"/>
  </si>
  <si>
    <t>3.味增</t>
    <phoneticPr fontId="20" type="noConversion"/>
  </si>
  <si>
    <t>噌</t>
    <phoneticPr fontId="20" type="noConversion"/>
  </si>
  <si>
    <t>湯</t>
    <phoneticPr fontId="20" type="noConversion"/>
  </si>
  <si>
    <t>白米飯</t>
    <phoneticPr fontId="20" type="noConversion"/>
  </si>
  <si>
    <t>蜜汁豬排</t>
    <phoneticPr fontId="20" type="noConversion"/>
  </si>
  <si>
    <t>1.豬排</t>
    <phoneticPr fontId="20" type="noConversion"/>
  </si>
  <si>
    <t>絲瓜冬粉</t>
    <phoneticPr fontId="20" type="noConversion"/>
  </si>
  <si>
    <t>蠔油香菇</t>
    <phoneticPr fontId="20" type="noConversion"/>
  </si>
  <si>
    <t>什錦炒花椰菜</t>
    <phoneticPr fontId="20" type="noConversion"/>
  </si>
  <si>
    <t>三杯杏鮑菇</t>
    <phoneticPr fontId="20" type="noConversion"/>
  </si>
  <si>
    <t>咖哩雙色</t>
    <phoneticPr fontId="20" type="noConversion"/>
  </si>
  <si>
    <t>冬瓜薑絲湯</t>
    <phoneticPr fontId="20" type="noConversion"/>
  </si>
  <si>
    <t>白菇炒甜豆</t>
    <phoneticPr fontId="20" type="noConversion"/>
  </si>
  <si>
    <t>食譜設計:營養師張文琴</t>
    <phoneticPr fontId="20" type="noConversion"/>
  </si>
  <si>
    <t>食譜設計::營養師張文琴</t>
    <phoneticPr fontId="20" type="noConversion"/>
  </si>
  <si>
    <t>廠商營養師::營養師張文琴</t>
    <phoneticPr fontId="20" type="noConversion"/>
  </si>
  <si>
    <t>廠商營養師::營養師張文琴</t>
    <phoneticPr fontId="20" type="noConversion"/>
  </si>
  <si>
    <t>主任：</t>
    <phoneticPr fontId="20" type="noConversion"/>
  </si>
  <si>
    <t>主任：</t>
    <phoneticPr fontId="20" type="noConversion"/>
  </si>
  <si>
    <t>主任：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</si>
</sst>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</numFmts>
  <fonts count="9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sz val="14"/>
      <name val="標楷體"/>
      <family val="4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8"/>
      <color indexed="60"/>
      <name val="新細明體"/>
      <family val="1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18"/>
      <color indexed="17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12"/>
      <color rgb="FF0033CC"/>
      <name val="標楷體"/>
      <family val="4"/>
      <charset val="136"/>
    </font>
    <font>
      <b/>
      <sz val="9"/>
      <color rgb="FF0033CC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indexed="17"/>
      <name val="標楷體"/>
      <family val="4"/>
      <charset val="136"/>
    </font>
    <font>
      <b/>
      <sz val="9"/>
      <name val="新細明體"/>
      <family val="1"/>
      <charset val="136"/>
    </font>
    <font>
      <sz val="12"/>
      <name val="細明體"/>
      <family val="3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37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37" fillId="0" borderId="15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5" xfId="0" applyFont="1" applyFill="1" applyBorder="1" applyAlignment="1">
      <alignment horizontal="center" vertical="center" shrinkToFit="1"/>
    </xf>
    <xf numFmtId="49" fontId="28" fillId="0" borderId="17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18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16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6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5" xfId="0" applyNumberFormat="1" applyFont="1" applyBorder="1" applyAlignment="1">
      <alignment horizontal="center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9" fillId="0" borderId="19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0" xfId="0" applyNumberFormat="1" applyFont="1" applyFill="1" applyBorder="1" applyAlignment="1">
      <alignment horizontal="center" vertical="center" shrinkToFit="1"/>
    </xf>
    <xf numFmtId="0" fontId="29" fillId="0" borderId="19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26" fillId="0" borderId="17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15" xfId="0" applyFont="1" applyFill="1" applyBorder="1">
      <alignment vertical="center"/>
    </xf>
    <xf numFmtId="0" fontId="34" fillId="0" borderId="2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24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48" fillId="0" borderId="0" xfId="0" applyFont="1">
      <alignment vertical="center"/>
    </xf>
    <xf numFmtId="49" fontId="49" fillId="0" borderId="10" xfId="0" applyNumberFormat="1" applyFont="1" applyFill="1" applyBorder="1" applyAlignment="1">
      <alignment vertical="center" shrinkToFit="1"/>
    </xf>
    <xf numFmtId="0" fontId="50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1" fillId="0" borderId="20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left" wrapText="1"/>
    </xf>
    <xf numFmtId="0" fontId="52" fillId="0" borderId="10" xfId="0" applyFont="1" applyFill="1" applyBorder="1" applyAlignment="1">
      <alignment horizontal="center" wrapText="1"/>
    </xf>
    <xf numFmtId="0" fontId="52" fillId="0" borderId="10" xfId="0" applyFont="1" applyFill="1" applyBorder="1" applyAlignment="1">
      <alignment horizontal="center" vertical="top" wrapText="1"/>
    </xf>
    <xf numFmtId="176" fontId="53" fillId="0" borderId="10" xfId="0" applyNumberFormat="1" applyFont="1" applyFill="1" applyBorder="1" applyAlignment="1">
      <alignment horizontal="center" vertical="center" shrinkToFit="1"/>
    </xf>
    <xf numFmtId="49" fontId="51" fillId="0" borderId="26" xfId="0" applyNumberFormat="1" applyFont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shrinkToFit="1"/>
    </xf>
    <xf numFmtId="0" fontId="60" fillId="0" borderId="12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54" fillId="0" borderId="11" xfId="0" applyFont="1" applyFill="1" applyBorder="1" applyAlignment="1">
      <alignment horizontal="center" vertical="center" wrapText="1"/>
    </xf>
    <xf numFmtId="179" fontId="32" fillId="0" borderId="30" xfId="0" applyNumberFormat="1" applyFont="1" applyFill="1" applyBorder="1" applyAlignment="1">
      <alignment horizontal="center" vertical="center"/>
    </xf>
    <xf numFmtId="177" fontId="64" fillId="0" borderId="10" xfId="0" applyNumberFormat="1" applyFont="1" applyFill="1" applyBorder="1" applyAlignment="1">
      <alignment horizontal="center" vertical="center" shrinkToFit="1"/>
    </xf>
    <xf numFmtId="177" fontId="29" fillId="0" borderId="16" xfId="0" applyNumberFormat="1" applyFont="1" applyFill="1" applyBorder="1" applyAlignment="1">
      <alignment horizontal="center" vertical="center" shrinkToFit="1"/>
    </xf>
    <xf numFmtId="0" fontId="60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55" fillId="0" borderId="11" xfId="0" applyFont="1" applyFill="1" applyBorder="1" applyAlignment="1">
      <alignment horizontal="center" vertical="center" wrapText="1"/>
    </xf>
    <xf numFmtId="178" fontId="27" fillId="0" borderId="18" xfId="0" applyNumberFormat="1" applyFont="1" applyFill="1" applyBorder="1" applyAlignment="1">
      <alignment horizontal="center" vertical="center" shrinkToFit="1"/>
    </xf>
    <xf numFmtId="178" fontId="53" fillId="0" borderId="10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9" fillId="0" borderId="19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32" fillId="0" borderId="32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top" wrapText="1"/>
    </xf>
    <xf numFmtId="0" fontId="54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6" fillId="0" borderId="0" xfId="0" applyFont="1">
      <alignment vertical="center"/>
    </xf>
    <xf numFmtId="177" fontId="64" fillId="0" borderId="16" xfId="0" applyNumberFormat="1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top" wrapText="1"/>
    </xf>
    <xf numFmtId="0" fontId="48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top" wrapText="1"/>
    </xf>
    <xf numFmtId="0" fontId="64" fillId="0" borderId="10" xfId="0" applyNumberFormat="1" applyFont="1" applyFill="1" applyBorder="1" applyAlignment="1">
      <alignment horizontal="center" vertical="center" shrinkToFit="1"/>
    </xf>
    <xf numFmtId="0" fontId="68" fillId="0" borderId="11" xfId="0" applyNumberFormat="1" applyFont="1" applyFill="1" applyBorder="1" applyAlignment="1">
      <alignment horizontal="center" vertical="center" shrinkToFit="1"/>
    </xf>
    <xf numFmtId="0" fontId="69" fillId="0" borderId="10" xfId="0" applyNumberFormat="1" applyFont="1" applyFill="1" applyBorder="1" applyAlignment="1">
      <alignment vertical="center" shrinkToFit="1"/>
    </xf>
    <xf numFmtId="180" fontId="69" fillId="0" borderId="10" xfId="0" applyNumberFormat="1" applyFont="1" applyFill="1" applyBorder="1" applyAlignment="1">
      <alignment vertical="center"/>
    </xf>
    <xf numFmtId="0" fontId="69" fillId="0" borderId="10" xfId="0" applyFont="1" applyFill="1" applyBorder="1" applyAlignment="1">
      <alignment vertical="center"/>
    </xf>
    <xf numFmtId="0" fontId="69" fillId="0" borderId="10" xfId="0" applyFont="1" applyFill="1" applyBorder="1" applyAlignment="1">
      <alignment vertical="center" shrinkToFit="1"/>
    </xf>
    <xf numFmtId="0" fontId="26" fillId="0" borderId="16" xfId="0" applyFont="1" applyFill="1" applyBorder="1" applyAlignment="1">
      <alignment horizontal="center" wrapText="1"/>
    </xf>
    <xf numFmtId="0" fontId="60" fillId="0" borderId="11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left" wrapText="1"/>
    </xf>
    <xf numFmtId="0" fontId="59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49" fontId="46" fillId="0" borderId="15" xfId="0" applyNumberFormat="1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49" fontId="26" fillId="0" borderId="15" xfId="0" applyNumberFormat="1" applyFont="1" applyFill="1" applyBorder="1" applyAlignment="1">
      <alignment horizontal="center" vertical="center" textRotation="255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177" fontId="75" fillId="0" borderId="10" xfId="0" applyNumberFormat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69" fillId="0" borderId="10" xfId="0" applyNumberFormat="1" applyFont="1" applyFill="1" applyBorder="1" applyAlignment="1">
      <alignment horizontal="center" vertical="center" shrinkToFit="1"/>
    </xf>
    <xf numFmtId="0" fontId="76" fillId="0" borderId="11" xfId="0" applyNumberFormat="1" applyFont="1" applyFill="1" applyBorder="1" applyAlignment="1">
      <alignment horizontal="center" vertical="center" shrinkToFit="1"/>
    </xf>
    <xf numFmtId="180" fontId="69" fillId="0" borderId="10" xfId="0" applyNumberFormat="1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178" fontId="69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65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top" wrapText="1"/>
    </xf>
    <xf numFmtId="0" fontId="44" fillId="0" borderId="15" xfId="0" applyFont="1" applyFill="1" applyBorder="1" applyAlignment="1">
      <alignment horizontal="center" vertical="top" wrapText="1"/>
    </xf>
    <xf numFmtId="49" fontId="46" fillId="0" borderId="15" xfId="0" applyNumberFormat="1" applyFont="1" applyFill="1" applyBorder="1" applyAlignment="1">
      <alignment horizontal="center" vertical="center"/>
    </xf>
    <xf numFmtId="177" fontId="29" fillId="0" borderId="17" xfId="0" applyNumberFormat="1" applyFont="1" applyFill="1" applyBorder="1" applyAlignment="1">
      <alignment horizontal="center" vertical="center" shrinkToFit="1"/>
    </xf>
    <xf numFmtId="177" fontId="64" fillId="0" borderId="11" xfId="0" applyNumberFormat="1" applyFont="1" applyFill="1" applyBorder="1" applyAlignment="1">
      <alignment horizontal="center" vertical="center" shrinkToFit="1"/>
    </xf>
    <xf numFmtId="177" fontId="26" fillId="0" borderId="18" xfId="0" applyNumberFormat="1" applyFont="1" applyFill="1" applyBorder="1" applyAlignment="1">
      <alignment horizontal="center" vertical="center" shrinkToFit="1"/>
    </xf>
    <xf numFmtId="0" fontId="22" fillId="0" borderId="25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18" xfId="0" applyNumberFormat="1" applyFont="1" applyFill="1" applyBorder="1" applyAlignment="1">
      <alignment horizontal="center" vertical="center" shrinkToFit="1"/>
    </xf>
    <xf numFmtId="0" fontId="46" fillId="0" borderId="15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7" borderId="18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6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6" fillId="24" borderId="11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6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center" vertical="center" wrapText="1"/>
    </xf>
    <xf numFmtId="177" fontId="29" fillId="26" borderId="10" xfId="0" applyNumberFormat="1" applyFont="1" applyFill="1" applyBorder="1" applyAlignment="1">
      <alignment horizontal="center" vertical="center" shrinkToFit="1"/>
    </xf>
    <xf numFmtId="178" fontId="27" fillId="26" borderId="18" xfId="0" applyNumberFormat="1" applyFont="1" applyFill="1" applyBorder="1" applyAlignment="1">
      <alignment horizontal="center" vertical="center" shrinkToFit="1"/>
    </xf>
    <xf numFmtId="0" fontId="26" fillId="26" borderId="10" xfId="0" applyNumberFormat="1" applyFont="1" applyFill="1" applyBorder="1" applyAlignment="1">
      <alignment horizontal="center" vertical="center" shrinkToFit="1"/>
    </xf>
    <xf numFmtId="0" fontId="29" fillId="26" borderId="16" xfId="0" applyNumberFormat="1" applyFont="1" applyFill="1" applyBorder="1" applyAlignment="1">
      <alignment horizontal="center" vertical="center" shrinkToFit="1"/>
    </xf>
    <xf numFmtId="0" fontId="26" fillId="26" borderId="16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4" fillId="24" borderId="10" xfId="0" applyNumberFormat="1" applyFont="1" applyFill="1" applyBorder="1" applyAlignment="1">
      <alignment horizontal="center" vertical="center" shrinkToFit="1"/>
    </xf>
    <xf numFmtId="0" fontId="36" fillId="24" borderId="16" xfId="0" applyFont="1" applyFill="1" applyBorder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6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center" vertical="top" wrapText="1"/>
    </xf>
    <xf numFmtId="177" fontId="29" fillId="25" borderId="16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wrapText="1"/>
    </xf>
    <xf numFmtId="0" fontId="26" fillId="24" borderId="10" xfId="0" applyFont="1" applyFill="1" applyBorder="1" applyAlignment="1">
      <alignment horizontal="center" vertical="center" wrapText="1"/>
    </xf>
    <xf numFmtId="49" fontId="37" fillId="0" borderId="20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72" fillId="0" borderId="29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5" fillId="28" borderId="10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top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6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8" fontId="27" fillId="28" borderId="18" xfId="0" applyNumberFormat="1" applyFont="1" applyFill="1" applyBorder="1" applyAlignment="1">
      <alignment horizontal="center" vertical="center" shrinkToFit="1"/>
    </xf>
    <xf numFmtId="177" fontId="29" fillId="28" borderId="10" xfId="0" applyNumberFormat="1" applyFont="1" applyFill="1" applyBorder="1" applyAlignment="1">
      <alignment horizontal="center" vertical="center" shrinkToFit="1"/>
    </xf>
    <xf numFmtId="0" fontId="36" fillId="28" borderId="16" xfId="0" applyFont="1" applyFill="1" applyBorder="1" applyAlignment="1">
      <alignment horizontal="center" vertical="top" wrapText="1"/>
    </xf>
    <xf numFmtId="0" fontId="26" fillId="28" borderId="17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wrapTex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 wrapText="1"/>
    </xf>
    <xf numFmtId="178" fontId="27" fillId="29" borderId="18" xfId="0" applyNumberFormat="1" applyFont="1" applyFill="1" applyBorder="1" applyAlignment="1">
      <alignment horizontal="center" vertical="center" shrinkToFit="1"/>
    </xf>
    <xf numFmtId="177" fontId="29" fillId="29" borderId="16" xfId="0" applyNumberFormat="1" applyFont="1" applyFill="1" applyBorder="1" applyAlignment="1">
      <alignment horizontal="center" vertical="center" shrinkToFit="1"/>
    </xf>
    <xf numFmtId="0" fontId="26" fillId="28" borderId="15" xfId="0" applyFont="1" applyFill="1" applyBorder="1" applyAlignment="1">
      <alignment horizontal="center" vertical="top" wrapText="1"/>
    </xf>
    <xf numFmtId="177" fontId="64" fillId="28" borderId="10" xfId="0" applyNumberFormat="1" applyFont="1" applyFill="1" applyBorder="1" applyAlignment="1">
      <alignment horizontal="center" vertical="center" shrinkToFit="1"/>
    </xf>
    <xf numFmtId="0" fontId="29" fillId="28" borderId="10" xfId="0" applyNumberFormat="1" applyFont="1" applyFill="1" applyBorder="1" applyAlignment="1">
      <alignment horizontal="center" vertical="center" shrinkToFit="1"/>
    </xf>
    <xf numFmtId="0" fontId="26" fillId="28" borderId="16" xfId="0" applyFont="1" applyFill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left" vertical="top" wrapText="1"/>
    </xf>
    <xf numFmtId="0" fontId="26" fillId="28" borderId="11" xfId="0" applyFont="1" applyFill="1" applyBorder="1" applyAlignment="1">
      <alignment horizontal="left" vertical="top" wrapText="1"/>
    </xf>
    <xf numFmtId="0" fontId="26" fillId="28" borderId="11" xfId="0" applyFont="1" applyFill="1" applyBorder="1">
      <alignment vertical="center"/>
    </xf>
    <xf numFmtId="0" fontId="26" fillId="28" borderId="18" xfId="0" applyFont="1" applyFill="1" applyBorder="1">
      <alignment vertical="center"/>
    </xf>
    <xf numFmtId="0" fontId="26" fillId="28" borderId="1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wrapText="1"/>
    </xf>
    <xf numFmtId="49" fontId="46" fillId="28" borderId="15" xfId="0" applyNumberFormat="1" applyFont="1" applyFill="1" applyBorder="1" applyAlignment="1">
      <alignment horizontal="center" vertical="center"/>
    </xf>
    <xf numFmtId="0" fontId="42" fillId="28" borderId="16" xfId="0" applyFont="1" applyFill="1" applyBorder="1" applyAlignment="1">
      <alignment horizontal="center" vertical="center" wrapText="1"/>
    </xf>
    <xf numFmtId="0" fontId="29" fillId="28" borderId="16" xfId="0" applyNumberFormat="1" applyFont="1" applyFill="1" applyBorder="1" applyAlignment="1">
      <alignment horizontal="center" vertical="center" shrinkToFit="1"/>
    </xf>
    <xf numFmtId="0" fontId="29" fillId="28" borderId="20" xfId="0" applyNumberFormat="1" applyFont="1" applyFill="1" applyBorder="1" applyAlignment="1">
      <alignment horizontal="center" vertical="center" shrinkToFit="1"/>
    </xf>
    <xf numFmtId="49" fontId="26" fillId="28" borderId="15" xfId="0" applyNumberFormat="1" applyFont="1" applyFill="1" applyBorder="1" applyAlignment="1">
      <alignment horizontal="center" vertical="center"/>
    </xf>
    <xf numFmtId="0" fontId="26" fillId="28" borderId="10" xfId="0" applyNumberFormat="1" applyFont="1" applyFill="1" applyBorder="1" applyAlignment="1">
      <alignment horizontal="center" vertical="center" shrinkToFit="1"/>
    </xf>
    <xf numFmtId="0" fontId="26" fillId="28" borderId="34" xfId="0" applyFont="1" applyFill="1" applyBorder="1" applyAlignment="1">
      <alignment horizontal="center" vertical="top" wrapText="1"/>
    </xf>
    <xf numFmtId="0" fontId="26" fillId="28" borderId="16" xfId="0" applyNumberFormat="1" applyFont="1" applyFill="1" applyBorder="1" applyAlignment="1">
      <alignment horizontal="center" vertical="center" shrinkToFit="1"/>
    </xf>
    <xf numFmtId="49" fontId="28" fillId="28" borderId="11" xfId="0" applyNumberFormat="1" applyFont="1" applyFill="1" applyBorder="1" applyAlignment="1">
      <alignment vertical="center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7" fillId="28" borderId="11" xfId="0" applyNumberFormat="1" applyFont="1" applyFill="1" applyBorder="1" applyAlignment="1">
      <alignment horizontal="center" vertical="center" shrinkToFit="1"/>
    </xf>
    <xf numFmtId="0" fontId="64" fillId="28" borderId="10" xfId="0" applyNumberFormat="1" applyFont="1" applyFill="1" applyBorder="1" applyAlignment="1">
      <alignment horizontal="center" vertical="center" shrinkToFit="1"/>
    </xf>
    <xf numFmtId="177" fontId="29" fillId="29" borderId="10" xfId="0" applyNumberFormat="1" applyFont="1" applyFill="1" applyBorder="1" applyAlignment="1">
      <alignment horizontal="center" vertical="center" shrinkToFit="1"/>
    </xf>
    <xf numFmtId="0" fontId="22" fillId="28" borderId="10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top" wrapText="1"/>
    </xf>
    <xf numFmtId="0" fontId="46" fillId="28" borderId="15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center"/>
    </xf>
    <xf numFmtId="0" fontId="26" fillId="28" borderId="10" xfId="0" applyFont="1" applyFill="1" applyBorder="1">
      <alignment vertical="center"/>
    </xf>
    <xf numFmtId="0" fontId="26" fillId="28" borderId="14" xfId="0" applyFont="1" applyFill="1" applyBorder="1" applyAlignment="1">
      <alignment horizontal="center" vertical="top" wrapText="1"/>
    </xf>
    <xf numFmtId="49" fontId="26" fillId="28" borderId="10" xfId="0" applyNumberFormat="1" applyFont="1" applyFill="1" applyBorder="1" applyAlignment="1">
      <alignment horizontal="left" vertical="center"/>
    </xf>
    <xf numFmtId="49" fontId="37" fillId="28" borderId="15" xfId="0" applyNumberFormat="1" applyFont="1" applyFill="1" applyBorder="1" applyAlignment="1">
      <alignment horizontal="center" vertical="center"/>
    </xf>
    <xf numFmtId="49" fontId="49" fillId="28" borderId="10" xfId="0" applyNumberFormat="1" applyFont="1" applyFill="1" applyBorder="1" applyAlignment="1">
      <alignment vertical="center" shrinkToFit="1"/>
    </xf>
    <xf numFmtId="0" fontId="50" fillId="28" borderId="10" xfId="0" applyNumberFormat="1" applyFont="1" applyFill="1" applyBorder="1" applyAlignment="1">
      <alignment horizontal="center" vertical="center" shrinkToFit="1"/>
    </xf>
    <xf numFmtId="178" fontId="29" fillId="28" borderId="11" xfId="0" applyNumberFormat="1" applyFont="1" applyFill="1" applyBorder="1" applyAlignment="1">
      <alignment horizontal="center" vertical="center" shrinkToFit="1"/>
    </xf>
    <xf numFmtId="0" fontId="37" fillId="28" borderId="15" xfId="0" applyFont="1" applyFill="1" applyBorder="1" applyAlignment="1">
      <alignment horizontal="center" vertical="center" shrinkToFit="1"/>
    </xf>
    <xf numFmtId="0" fontId="43" fillId="28" borderId="10" xfId="0" applyFont="1" applyFill="1" applyBorder="1" applyAlignment="1">
      <alignment horizontal="center" vertical="top" wrapText="1"/>
    </xf>
    <xf numFmtId="49" fontId="28" fillId="28" borderId="17" xfId="0" applyNumberFormat="1" applyFont="1" applyFill="1" applyBorder="1" applyAlignment="1">
      <alignment vertical="center" shrinkToFit="1"/>
    </xf>
    <xf numFmtId="0" fontId="27" fillId="28" borderId="10" xfId="0" applyNumberFormat="1" applyFont="1" applyFill="1" applyBorder="1" applyAlignment="1">
      <alignment horizontal="center" vertical="center" shrinkToFit="1"/>
    </xf>
    <xf numFmtId="0" fontId="29" fillId="28" borderId="14" xfId="0" applyNumberFormat="1" applyFont="1" applyFill="1" applyBorder="1" applyAlignment="1">
      <alignment horizontal="center" vertical="center" shrinkToFit="1"/>
    </xf>
    <xf numFmtId="0" fontId="28" fillId="28" borderId="15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wrapText="1"/>
    </xf>
    <xf numFmtId="0" fontId="29" fillId="28" borderId="11" xfId="0" applyNumberFormat="1" applyFont="1" applyFill="1" applyBorder="1" applyAlignment="1">
      <alignment horizontal="center" vertical="center" shrinkToFit="1"/>
    </xf>
    <xf numFmtId="0" fontId="44" fillId="28" borderId="15" xfId="0" applyFont="1" applyFill="1" applyBorder="1" applyAlignment="1">
      <alignment horizontal="center" vertical="top" wrapText="1"/>
    </xf>
    <xf numFmtId="177" fontId="29" fillId="28" borderId="14" xfId="0" applyNumberFormat="1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2" fillId="0" borderId="37" xfId="0" applyFont="1" applyBorder="1" applyAlignment="1">
      <alignment horizontal="left" vertical="center" wrapText="1"/>
    </xf>
    <xf numFmtId="179" fontId="32" fillId="0" borderId="38" xfId="0" applyNumberFormat="1" applyFont="1" applyFill="1" applyBorder="1" applyAlignment="1">
      <alignment horizontal="center" vertical="center"/>
    </xf>
    <xf numFmtId="179" fontId="32" fillId="0" borderId="39" xfId="0" applyNumberFormat="1" applyFont="1" applyFill="1" applyBorder="1" applyAlignment="1">
      <alignment horizontal="center" vertical="center"/>
    </xf>
    <xf numFmtId="0" fontId="74" fillId="28" borderId="3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top" wrapText="1"/>
    </xf>
    <xf numFmtId="0" fontId="26" fillId="0" borderId="15" xfId="0" applyFont="1" applyBorder="1" applyAlignment="1">
      <alignment vertical="top" wrapText="1"/>
    </xf>
    <xf numFmtId="0" fontId="27" fillId="28" borderId="18" xfId="0" applyNumberFormat="1" applyFont="1" applyFill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center" wrapText="1"/>
    </xf>
    <xf numFmtId="0" fontId="26" fillId="26" borderId="10" xfId="0" applyFont="1" applyFill="1" applyBorder="1" applyAlignment="1">
      <alignment horizontal="left" wrapText="1"/>
    </xf>
    <xf numFmtId="0" fontId="26" fillId="26" borderId="10" xfId="0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vertical="top" wrapText="1"/>
    </xf>
    <xf numFmtId="0" fontId="26" fillId="0" borderId="26" xfId="0" applyFont="1" applyBorder="1" applyAlignment="1">
      <alignment horizontal="center" vertical="center"/>
    </xf>
    <xf numFmtId="0" fontId="26" fillId="0" borderId="15" xfId="0" applyFont="1" applyFill="1" applyBorder="1" applyAlignment="1">
      <alignment vertical="top" wrapText="1"/>
    </xf>
    <xf numFmtId="0" fontId="26" fillId="0" borderId="15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73" fillId="28" borderId="34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54" fillId="28" borderId="12" xfId="0" applyFont="1" applyFill="1" applyBorder="1" applyAlignment="1">
      <alignment horizontal="center" vertical="center" wrapText="1"/>
    </xf>
    <xf numFmtId="0" fontId="74" fillId="0" borderId="12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shrinkToFit="1"/>
    </xf>
    <xf numFmtId="177" fontId="29" fillId="28" borderId="11" xfId="0" applyNumberFormat="1" applyFont="1" applyFill="1" applyBorder="1" applyAlignment="1">
      <alignment horizontal="center" vertical="center" shrinkToFit="1"/>
    </xf>
    <xf numFmtId="0" fontId="26" fillId="0" borderId="16" xfId="0" applyFont="1" applyFill="1" applyBorder="1">
      <alignment vertical="center"/>
    </xf>
    <xf numFmtId="0" fontId="26" fillId="0" borderId="26" xfId="0" applyFont="1" applyFill="1" applyBorder="1">
      <alignment vertical="center"/>
    </xf>
    <xf numFmtId="0" fontId="26" fillId="24" borderId="10" xfId="0" applyFont="1" applyFill="1" applyBorder="1" applyAlignment="1">
      <alignment horizontal="center" wrapText="1"/>
    </xf>
    <xf numFmtId="0" fontId="54" fillId="0" borderId="22" xfId="0" applyFont="1" applyFill="1" applyBorder="1" applyAlignment="1">
      <alignment horizontal="center" vertical="center" wrapText="1"/>
    </xf>
    <xf numFmtId="0" fontId="55" fillId="28" borderId="12" xfId="0" applyFont="1" applyFill="1" applyBorder="1" applyAlignment="1">
      <alignment horizontal="center" vertical="center" wrapText="1"/>
    </xf>
    <xf numFmtId="0" fontId="60" fillId="28" borderId="12" xfId="0" applyFont="1" applyFill="1" applyBorder="1" applyAlignment="1">
      <alignment horizontal="center" vertical="center" wrapText="1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wrapText="1"/>
    </xf>
    <xf numFmtId="49" fontId="28" fillId="28" borderId="15" xfId="0" applyNumberFormat="1" applyFont="1" applyFill="1" applyBorder="1" applyAlignment="1">
      <alignment horizontal="center" vertical="center"/>
    </xf>
    <xf numFmtId="49" fontId="37" fillId="28" borderId="15" xfId="0" applyNumberFormat="1" applyFont="1" applyFill="1" applyBorder="1" applyAlignment="1">
      <alignment horizontal="center" vertical="center" textRotation="255"/>
    </xf>
    <xf numFmtId="49" fontId="26" fillId="28" borderId="17" xfId="0" applyNumberFormat="1" applyFont="1" applyFill="1" applyBorder="1" applyAlignment="1">
      <alignment horizontal="left" vertical="center"/>
    </xf>
    <xf numFmtId="0" fontId="29" fillId="28" borderId="17" xfId="0" applyNumberFormat="1" applyFont="1" applyFill="1" applyBorder="1" applyAlignment="1">
      <alignment horizontal="center" vertical="center" shrinkToFit="1"/>
    </xf>
    <xf numFmtId="0" fontId="26" fillId="28" borderId="20" xfId="0" applyFont="1" applyFill="1" applyBorder="1" applyAlignment="1">
      <alignment horizontal="center" vertical="top" wrapText="1"/>
    </xf>
    <xf numFmtId="0" fontId="28" fillId="28" borderId="26" xfId="0" applyFont="1" applyFill="1" applyBorder="1" applyAlignment="1">
      <alignment vertical="top" wrapText="1"/>
    </xf>
    <xf numFmtId="49" fontId="29" fillId="28" borderId="18" xfId="0" applyNumberFormat="1" applyFont="1" applyFill="1" applyBorder="1" applyAlignment="1">
      <alignment horizontal="center" vertical="center" shrinkToFit="1"/>
    </xf>
    <xf numFmtId="49" fontId="29" fillId="28" borderId="10" xfId="0" applyNumberFormat="1" applyFont="1" applyFill="1" applyBorder="1" applyAlignment="1">
      <alignment horizontal="left" vertical="center" shrinkToFit="1"/>
    </xf>
    <xf numFmtId="178" fontId="26" fillId="28" borderId="10" xfId="0" applyNumberFormat="1" applyFont="1" applyFill="1" applyBorder="1" applyAlignment="1">
      <alignment horizontal="center" vertical="top" wrapText="1"/>
    </xf>
    <xf numFmtId="177" fontId="39" fillId="28" borderId="11" xfId="0" applyNumberFormat="1" applyFont="1" applyFill="1" applyBorder="1" applyAlignment="1">
      <alignment horizontal="center" vertical="center" shrinkToFit="1"/>
    </xf>
    <xf numFmtId="49" fontId="51" fillId="28" borderId="26" xfId="0" applyNumberFormat="1" applyFont="1" applyFill="1" applyBorder="1" applyAlignment="1">
      <alignment horizontal="center" vertical="center"/>
    </xf>
    <xf numFmtId="0" fontId="52" fillId="28" borderId="10" xfId="0" applyFont="1" applyFill="1" applyBorder="1" applyAlignment="1">
      <alignment horizontal="left" wrapText="1"/>
    </xf>
    <xf numFmtId="0" fontId="52" fillId="28" borderId="10" xfId="0" applyFont="1" applyFill="1" applyBorder="1" applyAlignment="1">
      <alignment horizontal="center" wrapText="1"/>
    </xf>
    <xf numFmtId="0" fontId="52" fillId="28" borderId="10" xfId="0" applyFont="1" applyFill="1" applyBorder="1" applyAlignment="1">
      <alignment horizontal="center" vertical="top" wrapText="1"/>
    </xf>
    <xf numFmtId="178" fontId="29" fillId="28" borderId="19" xfId="0" applyNumberFormat="1" applyFont="1" applyFill="1" applyBorder="1" applyAlignment="1">
      <alignment horizontal="center" vertical="center" shrinkToFit="1"/>
    </xf>
    <xf numFmtId="49" fontId="51" fillId="28" borderId="20" xfId="0" applyNumberFormat="1" applyFont="1" applyFill="1" applyBorder="1" applyAlignment="1">
      <alignment horizontal="center" vertical="center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70" fillId="28" borderId="10" xfId="0" applyFont="1" applyFill="1" applyBorder="1" applyAlignment="1">
      <alignment horizontal="left" wrapText="1"/>
    </xf>
    <xf numFmtId="178" fontId="53" fillId="28" borderId="10" xfId="0" applyNumberFormat="1" applyFont="1" applyFill="1" applyBorder="1" applyAlignment="1">
      <alignment horizontal="center" vertical="center" shrinkToFit="1"/>
    </xf>
    <xf numFmtId="180" fontId="69" fillId="28" borderId="10" xfId="0" applyNumberFormat="1" applyFont="1" applyFill="1" applyBorder="1" applyAlignment="1">
      <alignment horizontal="center" vertical="center"/>
    </xf>
    <xf numFmtId="0" fontId="69" fillId="28" borderId="10" xfId="0" applyNumberFormat="1" applyFont="1" applyFill="1" applyBorder="1" applyAlignment="1">
      <alignment vertical="center" shrinkToFit="1"/>
    </xf>
    <xf numFmtId="0" fontId="69" fillId="28" borderId="10" xfId="0" applyNumberFormat="1" applyFont="1" applyFill="1" applyBorder="1" applyAlignment="1">
      <alignment horizontal="center" vertical="center" shrinkToFit="1"/>
    </xf>
    <xf numFmtId="0" fontId="76" fillId="28" borderId="11" xfId="0" applyNumberFormat="1" applyFont="1" applyFill="1" applyBorder="1" applyAlignment="1">
      <alignment horizontal="center" vertical="center" shrinkToFit="1"/>
    </xf>
    <xf numFmtId="180" fontId="69" fillId="28" borderId="10" xfId="0" applyNumberFormat="1" applyFont="1" applyFill="1" applyBorder="1" applyAlignment="1">
      <alignment vertical="center"/>
    </xf>
    <xf numFmtId="0" fontId="69" fillId="28" borderId="10" xfId="0" applyFont="1" applyFill="1" applyBorder="1" applyAlignment="1">
      <alignment vertical="center"/>
    </xf>
    <xf numFmtId="0" fontId="69" fillId="28" borderId="10" xfId="0" applyFont="1" applyFill="1" applyBorder="1" applyAlignment="1">
      <alignment horizontal="center" vertical="center"/>
    </xf>
    <xf numFmtId="0" fontId="69" fillId="28" borderId="10" xfId="0" applyFont="1" applyFill="1" applyBorder="1" applyAlignment="1">
      <alignment vertical="center" shrinkToFit="1"/>
    </xf>
    <xf numFmtId="178" fontId="69" fillId="28" borderId="10" xfId="0" applyNumberFormat="1" applyFont="1" applyFill="1" applyBorder="1" applyAlignment="1">
      <alignment horizontal="center" vertical="center"/>
    </xf>
    <xf numFmtId="0" fontId="25" fillId="28" borderId="11" xfId="0" applyFont="1" applyFill="1" applyBorder="1" applyAlignment="1">
      <alignment horizontal="left" vertical="center" wrapText="1"/>
    </xf>
    <xf numFmtId="0" fontId="54" fillId="28" borderId="10" xfId="0" applyFont="1" applyFill="1" applyBorder="1" applyAlignment="1">
      <alignment horizontal="center" vertical="center" wrapText="1"/>
    </xf>
    <xf numFmtId="0" fontId="55" fillId="28" borderId="11" xfId="0" applyFont="1" applyFill="1" applyBorder="1" applyAlignment="1">
      <alignment horizontal="center" vertical="center" wrapText="1"/>
    </xf>
    <xf numFmtId="0" fontId="60" fillId="28" borderId="11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left" vertical="center" wrapText="1"/>
    </xf>
    <xf numFmtId="0" fontId="60" fillId="28" borderId="10" xfId="0" applyFont="1" applyFill="1" applyBorder="1" applyAlignment="1">
      <alignment horizontal="center" vertical="center" wrapText="1"/>
    </xf>
    <xf numFmtId="0" fontId="59" fillId="28" borderId="16" xfId="0" applyFont="1" applyFill="1" applyBorder="1" applyAlignment="1">
      <alignment horizontal="left" vertical="center" wrapText="1"/>
    </xf>
    <xf numFmtId="0" fontId="25" fillId="28" borderId="18" xfId="0" applyFont="1" applyFill="1" applyBorder="1" applyAlignment="1">
      <alignment horizontal="left" vertical="center" wrapText="1"/>
    </xf>
    <xf numFmtId="0" fontId="59" fillId="28" borderId="10" xfId="0" applyFont="1" applyFill="1" applyBorder="1" applyAlignment="1">
      <alignment horizontal="center" vertical="center" wrapText="1"/>
    </xf>
    <xf numFmtId="0" fontId="25" fillId="28" borderId="40" xfId="0" applyFont="1" applyFill="1" applyBorder="1" applyAlignment="1">
      <alignment horizontal="left" vertical="center" wrapText="1"/>
    </xf>
    <xf numFmtId="0" fontId="80" fillId="30" borderId="12" xfId="0" applyFont="1" applyFill="1" applyBorder="1" applyAlignment="1">
      <alignment horizontal="center" vertical="center" wrapText="1"/>
    </xf>
    <xf numFmtId="0" fontId="74" fillId="28" borderId="12" xfId="0" applyFont="1" applyFill="1" applyBorder="1" applyAlignment="1">
      <alignment horizontal="center" vertical="center" wrapText="1"/>
    </xf>
    <xf numFmtId="0" fontId="54" fillId="28" borderId="11" xfId="0" applyFont="1" applyFill="1" applyBorder="1" applyAlignment="1">
      <alignment horizontal="center" vertical="center" wrapText="1"/>
    </xf>
    <xf numFmtId="0" fontId="25" fillId="28" borderId="12" xfId="0" applyFont="1" applyFill="1" applyBorder="1" applyAlignment="1">
      <alignment horizontal="left" vertical="center" wrapText="1"/>
    </xf>
    <xf numFmtId="0" fontId="74" fillId="0" borderId="36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73" fillId="0" borderId="34" xfId="0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left" vertical="center" wrapText="1"/>
    </xf>
    <xf numFmtId="0" fontId="74" fillId="0" borderId="34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72" fillId="28" borderId="11" xfId="0" applyFont="1" applyFill="1" applyBorder="1" applyAlignment="1">
      <alignment horizontal="center" vertical="center" wrapText="1"/>
    </xf>
    <xf numFmtId="0" fontId="72" fillId="28" borderId="10" xfId="0" applyFont="1" applyFill="1" applyBorder="1" applyAlignment="1">
      <alignment horizontal="center" vertical="center" wrapText="1"/>
    </xf>
    <xf numFmtId="0" fontId="59" fillId="0" borderId="42" xfId="0" applyFont="1" applyBorder="1" applyAlignment="1">
      <alignment horizontal="left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6" fillId="0" borderId="43" xfId="0" applyFont="1" applyFill="1" applyBorder="1" applyAlignment="1">
      <alignment horizontal="center" vertical="center" wrapText="1"/>
    </xf>
    <xf numFmtId="0" fontId="60" fillId="0" borderId="22" xfId="0" applyFont="1" applyFill="1" applyBorder="1" applyAlignment="1">
      <alignment horizontal="center" vertical="center" wrapText="1"/>
    </xf>
    <xf numFmtId="0" fontId="83" fillId="28" borderId="40" xfId="0" applyFont="1" applyFill="1" applyBorder="1" applyAlignment="1">
      <alignment horizontal="left" vertical="center" wrapText="1"/>
    </xf>
    <xf numFmtId="0" fontId="84" fillId="28" borderId="12" xfId="0" applyFont="1" applyFill="1" applyBorder="1" applyAlignment="1">
      <alignment horizontal="center" vertical="center" wrapText="1"/>
    </xf>
    <xf numFmtId="0" fontId="86" fillId="28" borderId="12" xfId="0" applyFont="1" applyFill="1" applyBorder="1" applyAlignment="1">
      <alignment horizontal="center" vertical="center" wrapText="1"/>
    </xf>
    <xf numFmtId="0" fontId="74" fillId="28" borderId="41" xfId="0" applyFont="1" applyFill="1" applyBorder="1" applyAlignment="1">
      <alignment horizontal="center" vertical="center" wrapText="1"/>
    </xf>
    <xf numFmtId="0" fontId="72" fillId="28" borderId="12" xfId="0" applyFont="1" applyFill="1" applyBorder="1" applyAlignment="1">
      <alignment horizontal="center" vertical="center" wrapText="1"/>
    </xf>
    <xf numFmtId="0" fontId="83" fillId="0" borderId="40" xfId="0" applyFont="1" applyBorder="1" applyAlignment="1">
      <alignment horizontal="left" vertical="center" wrapText="1"/>
    </xf>
    <xf numFmtId="0" fontId="74" fillId="0" borderId="41" xfId="0" applyFont="1" applyFill="1" applyBorder="1" applyAlignment="1">
      <alignment horizontal="center" vertical="center" wrapText="1"/>
    </xf>
    <xf numFmtId="177" fontId="29" fillId="27" borderId="1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wrapText="1"/>
    </xf>
    <xf numFmtId="0" fontId="26" fillId="0" borderId="33" xfId="0" applyFont="1" applyBorder="1" applyAlignment="1">
      <alignment horizontal="left" vertical="center"/>
    </xf>
    <xf numFmtId="0" fontId="26" fillId="24" borderId="10" xfId="0" applyFont="1" applyFill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top" wrapText="1"/>
    </xf>
    <xf numFmtId="49" fontId="37" fillId="0" borderId="21" xfId="0" applyNumberFormat="1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top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26" fillId="30" borderId="10" xfId="0" applyFont="1" applyFill="1" applyBorder="1" applyAlignment="1">
      <alignment horizontal="left" vertical="top" wrapText="1"/>
    </xf>
    <xf numFmtId="0" fontId="26" fillId="30" borderId="10" xfId="0" applyFont="1" applyFill="1" applyBorder="1" applyAlignment="1">
      <alignment horizontal="center" vertical="top" wrapText="1"/>
    </xf>
    <xf numFmtId="0" fontId="26" fillId="30" borderId="16" xfId="0" applyFont="1" applyFill="1" applyBorder="1" applyAlignment="1">
      <alignment horizontal="center" vertical="top" wrapText="1"/>
    </xf>
    <xf numFmtId="0" fontId="26" fillId="30" borderId="11" xfId="0" applyFont="1" applyFill="1" applyBorder="1" applyAlignment="1">
      <alignment horizontal="center" vertical="center" wrapText="1"/>
    </xf>
    <xf numFmtId="178" fontId="27" fillId="30" borderId="18" xfId="0" applyNumberFormat="1" applyFont="1" applyFill="1" applyBorder="1" applyAlignment="1">
      <alignment horizontal="center" vertical="center" shrinkToFi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vertical="center" wrapText="1"/>
    </xf>
    <xf numFmtId="177" fontId="29" fillId="31" borderId="10" xfId="0" applyNumberFormat="1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/>
    </xf>
    <xf numFmtId="49" fontId="37" fillId="0" borderId="26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left" vertical="center"/>
    </xf>
    <xf numFmtId="178" fontId="27" fillId="24" borderId="18" xfId="0" applyNumberFormat="1" applyFont="1" applyFill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left" wrapText="1"/>
    </xf>
    <xf numFmtId="0" fontId="87" fillId="0" borderId="10" xfId="0" applyFont="1" applyBorder="1" applyAlignment="1">
      <alignment horizontal="left" wrapText="1"/>
    </xf>
    <xf numFmtId="0" fontId="87" fillId="0" borderId="10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shrinkToFi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shrinkToFit="1"/>
    </xf>
    <xf numFmtId="0" fontId="44" fillId="0" borderId="15" xfId="0" applyFont="1" applyBorder="1" applyAlignment="1">
      <alignment horizontal="center" vertical="top" wrapText="1"/>
    </xf>
    <xf numFmtId="0" fontId="42" fillId="28" borderId="10" xfId="0" applyFont="1" applyFill="1" applyBorder="1" applyAlignment="1">
      <alignment horizontal="center" vertical="top" wrapText="1"/>
    </xf>
    <xf numFmtId="49" fontId="46" fillId="28" borderId="11" xfId="0" applyNumberFormat="1" applyFont="1" applyFill="1" applyBorder="1" applyAlignment="1">
      <alignment horizontal="center" vertical="center"/>
    </xf>
    <xf numFmtId="0" fontId="78" fillId="28" borderId="11" xfId="0" applyNumberFormat="1" applyFont="1" applyFill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45" fillId="0" borderId="16" xfId="0" applyFont="1" applyFill="1" applyBorder="1" applyAlignment="1">
      <alignment horizontal="center" wrapText="1"/>
    </xf>
    <xf numFmtId="0" fontId="22" fillId="24" borderId="10" xfId="0" applyFont="1" applyFill="1" applyBorder="1" applyAlignment="1">
      <alignment horizontal="center" vertical="top" wrapText="1"/>
    </xf>
    <xf numFmtId="0" fontId="22" fillId="24" borderId="10" xfId="0" applyFont="1" applyFill="1" applyBorder="1" applyAlignment="1">
      <alignment horizontal="left" vertical="top" wrapText="1"/>
    </xf>
    <xf numFmtId="0" fontId="44" fillId="0" borderId="10" xfId="0" applyFont="1" applyFill="1" applyBorder="1" applyAlignment="1">
      <alignment wrapText="1"/>
    </xf>
    <xf numFmtId="0" fontId="22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36" fillId="0" borderId="17" xfId="0" applyFont="1" applyFill="1" applyBorder="1" applyAlignment="1">
      <alignment horizontal="center" vertical="top" shrinkToFit="1"/>
    </xf>
    <xf numFmtId="49" fontId="57" fillId="0" borderId="15" xfId="0" applyNumberFormat="1" applyFont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top" wrapText="1"/>
    </xf>
    <xf numFmtId="49" fontId="46" fillId="0" borderId="15" xfId="0" applyNumberFormat="1" applyFont="1" applyBorder="1" applyAlignment="1">
      <alignment vertical="center"/>
    </xf>
    <xf numFmtId="0" fontId="61" fillId="0" borderId="10" xfId="0" applyFont="1" applyFill="1" applyBorder="1" applyAlignment="1">
      <alignment horizontal="center" vertical="center" wrapText="1"/>
    </xf>
    <xf numFmtId="178" fontId="88" fillId="0" borderId="18" xfId="0" applyNumberFormat="1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left" wrapText="1"/>
    </xf>
    <xf numFmtId="0" fontId="61" fillId="0" borderId="10" xfId="0" applyFont="1" applyFill="1" applyBorder="1" applyAlignment="1">
      <alignment horizontal="center" wrapText="1"/>
    </xf>
    <xf numFmtId="0" fontId="61" fillId="0" borderId="11" xfId="0" applyFont="1" applyFill="1" applyBorder="1" applyAlignment="1">
      <alignment horizontal="center" wrapText="1"/>
    </xf>
    <xf numFmtId="0" fontId="61" fillId="0" borderId="16" xfId="0" applyFont="1" applyFill="1" applyBorder="1" applyAlignment="1">
      <alignment horizontal="center" vertical="top" wrapText="1"/>
    </xf>
    <xf numFmtId="0" fontId="61" fillId="0" borderId="11" xfId="0" applyFont="1" applyFill="1" applyBorder="1" applyAlignment="1">
      <alignment horizontal="center" vertical="top" wrapText="1"/>
    </xf>
    <xf numFmtId="0" fontId="25" fillId="0" borderId="11" xfId="0" applyNumberFormat="1" applyFont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wrapText="1"/>
    </xf>
    <xf numFmtId="177" fontId="29" fillId="28" borderId="17" xfId="0" applyNumberFormat="1" applyFont="1" applyFill="1" applyBorder="1" applyAlignment="1">
      <alignment horizontal="center" vertical="center" shrinkToFit="1"/>
    </xf>
    <xf numFmtId="49" fontId="29" fillId="0" borderId="18" xfId="0" applyNumberFormat="1" applyFont="1" applyFill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42" fillId="0" borderId="16" xfId="0" applyFont="1" applyBorder="1" applyAlignment="1">
      <alignment horizontal="center" vertical="top" wrapText="1"/>
    </xf>
    <xf numFmtId="178" fontId="26" fillId="0" borderId="16" xfId="0" applyNumberFormat="1" applyFont="1" applyBorder="1" applyAlignment="1">
      <alignment horizontal="center" vertical="center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vertical="center" shrinkToFit="1"/>
    </xf>
    <xf numFmtId="0" fontId="26" fillId="24" borderId="10" xfId="0" applyFont="1" applyFill="1" applyBorder="1" applyAlignment="1">
      <alignment wrapText="1"/>
    </xf>
    <xf numFmtId="0" fontId="26" fillId="24" borderId="11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shrinkToFit="1"/>
    </xf>
    <xf numFmtId="0" fontId="28" fillId="0" borderId="11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177" fontId="29" fillId="31" borderId="16" xfId="0" applyNumberFormat="1" applyFont="1" applyFill="1" applyBorder="1" applyAlignment="1">
      <alignment horizontal="center" vertical="center" shrinkToFit="1"/>
    </xf>
    <xf numFmtId="49" fontId="37" fillId="0" borderId="17" xfId="0" applyNumberFormat="1" applyFont="1" applyBorder="1" applyAlignment="1">
      <alignment horizontal="center" vertical="center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18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Border="1" applyAlignment="1">
      <alignment horizontal="center" vertical="center" shrinkToFit="1"/>
    </xf>
    <xf numFmtId="0" fontId="39" fillId="28" borderId="16" xfId="0" applyFont="1" applyFill="1" applyBorder="1" applyAlignment="1">
      <alignment horizontal="left" vertical="center" wrapText="1"/>
    </xf>
    <xf numFmtId="0" fontId="48" fillId="28" borderId="11" xfId="0" applyNumberFormat="1" applyFont="1" applyFill="1" applyBorder="1" applyAlignment="1">
      <alignment horizontal="center" vertical="center" shrinkToFit="1"/>
    </xf>
    <xf numFmtId="0" fontId="89" fillId="28" borderId="33" xfId="0" applyFont="1" applyFill="1" applyBorder="1" applyAlignment="1">
      <alignment horizontal="left" vertical="center"/>
    </xf>
    <xf numFmtId="0" fontId="26" fillId="28" borderId="17" xfId="0" applyFont="1" applyFill="1" applyBorder="1" applyAlignment="1">
      <alignment horizontal="center" vertical="center"/>
    </xf>
    <xf numFmtId="0" fontId="26" fillId="30" borderId="18" xfId="0" applyFont="1" applyFill="1" applyBorder="1" applyAlignment="1">
      <alignment horizontal="center" vertical="top" wrapText="1"/>
    </xf>
    <xf numFmtId="0" fontId="22" fillId="30" borderId="10" xfId="0" applyFont="1" applyFill="1" applyBorder="1" applyAlignment="1">
      <alignment horizontal="center" vertical="top" wrapText="1"/>
    </xf>
    <xf numFmtId="0" fontId="25" fillId="30" borderId="11" xfId="0" applyFont="1" applyFill="1" applyBorder="1" applyAlignment="1">
      <alignment horizontal="left" vertical="center" wrapText="1"/>
    </xf>
    <xf numFmtId="0" fontId="55" fillId="30" borderId="22" xfId="0" applyFont="1" applyFill="1" applyBorder="1" applyAlignment="1">
      <alignment horizontal="center" vertical="center" wrapText="1"/>
    </xf>
    <xf numFmtId="0" fontId="54" fillId="30" borderId="12" xfId="0" applyFont="1" applyFill="1" applyBorder="1" applyAlignment="1">
      <alignment horizontal="center" vertical="center" wrapText="1"/>
    </xf>
    <xf numFmtId="0" fontId="54" fillId="30" borderId="10" xfId="0" applyFont="1" applyFill="1" applyBorder="1" applyAlignment="1">
      <alignment horizontal="center" vertical="center" wrapText="1"/>
    </xf>
    <xf numFmtId="0" fontId="60" fillId="30" borderId="10" xfId="0" applyFont="1" applyFill="1" applyBorder="1" applyAlignment="1">
      <alignment horizontal="center" vertical="center" wrapText="1"/>
    </xf>
    <xf numFmtId="0" fontId="55" fillId="30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5" xfId="0" applyNumberFormat="1" applyFont="1" applyBorder="1" applyAlignment="1">
      <alignment horizontal="center" vertical="center" wrapText="1"/>
    </xf>
    <xf numFmtId="0" fontId="79" fillId="0" borderId="35" xfId="0" applyNumberFormat="1" applyFont="1" applyBorder="1" applyAlignment="1">
      <alignment horizontal="center" vertical="center" wrapText="1"/>
    </xf>
    <xf numFmtId="0" fontId="71" fillId="0" borderId="17" xfId="0" applyFont="1" applyBorder="1" applyAlignment="1">
      <alignment horizontal="left" vertical="top" wrapText="1"/>
    </xf>
    <xf numFmtId="0" fontId="67" fillId="0" borderId="15" xfId="0" applyFont="1" applyBorder="1" applyAlignment="1">
      <alignment vertical="center" wrapText="1"/>
    </xf>
    <xf numFmtId="0" fontId="67" fillId="0" borderId="11" xfId="0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77" fillId="0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1" fillId="0" borderId="15" xfId="0" applyFont="1" applyBorder="1" applyAlignment="1">
      <alignment horizontal="left" vertical="top" wrapText="1"/>
    </xf>
    <xf numFmtId="0" fontId="71" fillId="0" borderId="11" xfId="0" applyFont="1" applyBorder="1" applyAlignment="1">
      <alignment horizontal="left" vertical="top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6" xfId="0" applyFont="1" applyBorder="1" applyAlignment="1">
      <alignment horizontal="left" vertical="center"/>
    </xf>
    <xf numFmtId="0" fontId="28" fillId="0" borderId="36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1" fillId="0" borderId="17" xfId="0" applyFont="1" applyFill="1" applyBorder="1" applyAlignment="1">
      <alignment horizontal="left" vertical="top" wrapText="1"/>
    </xf>
    <xf numFmtId="0" fontId="71" fillId="0" borderId="15" xfId="0" applyFont="1" applyFill="1" applyBorder="1" applyAlignment="1">
      <alignment horizontal="left" vertical="top" wrapText="1"/>
    </xf>
    <xf numFmtId="0" fontId="71" fillId="0" borderId="11" xfId="0" applyFont="1" applyFill="1" applyBorder="1" applyAlignment="1">
      <alignment horizontal="left" vertical="top" wrapText="1"/>
    </xf>
    <xf numFmtId="0" fontId="71" fillId="28" borderId="17" xfId="0" applyFont="1" applyFill="1" applyBorder="1" applyAlignment="1">
      <alignment horizontal="left" vertical="top" wrapText="1"/>
    </xf>
    <xf numFmtId="0" fontId="67" fillId="28" borderId="15" xfId="0" applyFont="1" applyFill="1" applyBorder="1" applyAlignment="1">
      <alignment vertical="center" wrapText="1"/>
    </xf>
    <xf numFmtId="0" fontId="67" fillId="28" borderId="11" xfId="0" applyFont="1" applyFill="1" applyBorder="1" applyAlignment="1">
      <alignment vertical="center" wrapText="1"/>
    </xf>
    <xf numFmtId="0" fontId="77" fillId="28" borderId="15" xfId="0" applyFont="1" applyFill="1" applyBorder="1" applyAlignment="1">
      <alignment horizontal="center" vertical="center" wrapText="1"/>
    </xf>
    <xf numFmtId="0" fontId="77" fillId="28" borderId="11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vertical="center" wrapText="1"/>
    </xf>
    <xf numFmtId="0" fontId="67" fillId="0" borderId="11" xfId="0" applyFont="1" applyFill="1" applyBorder="1" applyAlignment="1">
      <alignment vertical="center" wrapText="1"/>
    </xf>
    <xf numFmtId="0" fontId="90" fillId="0" borderId="0" xfId="0" applyFont="1" applyFill="1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6&#24180;&#26376;&#33756;&#21934;/106&#24180;10&#26376;&#33756;&#21934;/&#27665;&#36774;&#27665;&#29151;/106&#24180;9&#26376;&#33756;&#21934;/&#20844;&#36774;&#27665;&#29151;/&#22283;&#20013;/10.&#20013;&#27491;&#22283;&#20013;106&#24180;8~9&#26376;&#21320;&#39184;&#26448;&#26009;&#35373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6&#30456;&#38364;&#36039;&#26009;/106&#24180;&#26376;&#33756;&#21934;/106&#24180;11&#26376;&#33756;&#21934;/&#20844;&#36774;&#27665;&#29151;/&#22283;&#20013;/9.&#20013;&#27491;&#22283;&#20013;106&#24180;11&#26376;&#21320;&#39184;&#26448;&#26009;&#35373;&#3533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7&#24180;&#26376;&#33756;&#21934;/107&#24180;3&#26376;&#33756;&#21934;/&#20844;&#36774;&#27665;&#29151;/&#22283;&#20013;/9.&#20013;&#27491;&#22283;&#20013;107&#24180;3&#26376;&#21320;&#39184;&#26448;&#26009;&#35373;&#35336;&#34920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菜單"/>
      <sheetName val="素菜單"/>
      <sheetName val="0830~0901"/>
      <sheetName val="0904~0908"/>
      <sheetName val="0911~0915"/>
      <sheetName val="0918~0922"/>
      <sheetName val="0925~0926"/>
    </sheetNames>
    <sheetDataSet>
      <sheetData sheetId="0" refreshError="1"/>
      <sheetData sheetId="1" refreshError="1"/>
      <sheetData sheetId="2" refreshError="1">
        <row r="2">
          <cell r="D2">
            <v>1650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菜單"/>
      <sheetName val="素食菜單"/>
      <sheetName val="1101~1103"/>
      <sheetName val="1106~1110"/>
      <sheetName val="1113~1117"/>
      <sheetName val="1120~1124"/>
      <sheetName val="1127~1201"/>
    </sheetNames>
    <sheetDataSet>
      <sheetData sheetId="0"/>
      <sheetData sheetId="1"/>
      <sheetData sheetId="2">
        <row r="2">
          <cell r="D2">
            <v>1600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菜單"/>
      <sheetName val="素食菜單"/>
      <sheetName val="0301~0302"/>
      <sheetName val="0305~0309"/>
      <sheetName val="0312~0316"/>
      <sheetName val="0319~0323"/>
      <sheetName val="0326~0331"/>
    </sheetNames>
    <sheetDataSet>
      <sheetData sheetId="0"/>
      <sheetData sheetId="1"/>
      <sheetData sheetId="2">
        <row r="2">
          <cell r="D2">
            <v>1600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28" workbookViewId="0">
      <selection activeCell="A18" sqref="A18"/>
    </sheetView>
  </sheetViews>
  <sheetFormatPr defaultRowHeight="16.5" x14ac:dyDescent="0.2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3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 x14ac:dyDescent="0.25">
      <c r="A1" s="500" t="s">
        <v>83</v>
      </c>
      <c r="B1" s="500"/>
      <c r="C1" s="500"/>
      <c r="D1" s="500"/>
      <c r="E1" s="500"/>
      <c r="F1" s="500"/>
      <c r="G1" s="501"/>
      <c r="H1" s="501"/>
      <c r="I1" s="501"/>
      <c r="J1" s="501"/>
      <c r="K1" s="108"/>
    </row>
    <row r="2" spans="1:13" ht="30" customHeight="1" thickBot="1" x14ac:dyDescent="0.3">
      <c r="A2" s="107"/>
      <c r="B2" s="502" t="s">
        <v>126</v>
      </c>
      <c r="C2" s="502"/>
      <c r="D2" s="503" t="s">
        <v>87</v>
      </c>
      <c r="E2" s="503"/>
      <c r="F2" s="503"/>
      <c r="G2" s="109"/>
      <c r="H2" s="108"/>
      <c r="I2" s="108"/>
      <c r="J2" s="108"/>
      <c r="K2" s="108"/>
    </row>
    <row r="3" spans="1:13" ht="63.75" customHeight="1" thickBot="1" x14ac:dyDescent="0.3">
      <c r="A3" s="110" t="s">
        <v>0</v>
      </c>
      <c r="B3" s="111" t="s">
        <v>1</v>
      </c>
      <c r="C3" s="111" t="s">
        <v>80</v>
      </c>
      <c r="D3" s="111" t="s">
        <v>2</v>
      </c>
      <c r="E3" s="111" t="s">
        <v>3</v>
      </c>
      <c r="F3" s="111" t="s">
        <v>4</v>
      </c>
      <c r="G3" s="112" t="s">
        <v>5</v>
      </c>
      <c r="H3" s="113" t="s">
        <v>6</v>
      </c>
      <c r="I3" s="90" t="s">
        <v>7</v>
      </c>
      <c r="J3" s="92" t="s">
        <v>8</v>
      </c>
      <c r="K3" s="91" t="s">
        <v>9</v>
      </c>
      <c r="L3" s="114" t="s">
        <v>5</v>
      </c>
      <c r="M3" s="115" t="s">
        <v>10</v>
      </c>
    </row>
    <row r="4" spans="1:13" ht="30" customHeight="1" x14ac:dyDescent="0.25">
      <c r="A4" s="200" t="s">
        <v>88</v>
      </c>
      <c r="B4" s="373" t="s">
        <v>470</v>
      </c>
      <c r="C4" s="374" t="s">
        <v>128</v>
      </c>
      <c r="D4" s="375" t="s">
        <v>129</v>
      </c>
      <c r="E4" s="315" t="s">
        <v>130</v>
      </c>
      <c r="F4" s="376" t="s">
        <v>131</v>
      </c>
      <c r="G4" s="395" t="s">
        <v>175</v>
      </c>
      <c r="H4" s="435">
        <v>6.5</v>
      </c>
      <c r="I4" s="18">
        <v>2.9</v>
      </c>
      <c r="J4" s="18">
        <v>1.5</v>
      </c>
      <c r="K4" s="18">
        <v>2.4</v>
      </c>
      <c r="L4" s="15">
        <v>1</v>
      </c>
      <c r="M4" s="314">
        <f t="shared" ref="M4:M13" si="0">(H4*70+I4*75+J4*25+K4*45+L4*60)</f>
        <v>878</v>
      </c>
    </row>
    <row r="5" spans="1:13" ht="30" customHeight="1" x14ac:dyDescent="0.25">
      <c r="A5" s="200" t="s">
        <v>89</v>
      </c>
      <c r="B5" s="377" t="s">
        <v>132</v>
      </c>
      <c r="C5" s="374" t="s">
        <v>133</v>
      </c>
      <c r="D5" s="375" t="s">
        <v>298</v>
      </c>
      <c r="E5" s="331" t="s">
        <v>134</v>
      </c>
      <c r="F5" s="158" t="s">
        <v>302</v>
      </c>
      <c r="G5" s="396" t="s">
        <v>172</v>
      </c>
      <c r="H5" s="436">
        <v>6.5</v>
      </c>
      <c r="I5" s="437">
        <v>2.5</v>
      </c>
      <c r="J5" s="438">
        <v>1.5</v>
      </c>
      <c r="K5" s="438">
        <v>2.8</v>
      </c>
      <c r="L5" s="18"/>
      <c r="M5" s="123">
        <f t="shared" si="0"/>
        <v>806</v>
      </c>
    </row>
    <row r="6" spans="1:13" ht="30" customHeight="1" x14ac:dyDescent="0.25">
      <c r="A6" s="200" t="s">
        <v>90</v>
      </c>
      <c r="B6" s="379" t="s">
        <v>135</v>
      </c>
      <c r="C6" s="374" t="s">
        <v>307</v>
      </c>
      <c r="D6" s="375"/>
      <c r="E6" s="332" t="s">
        <v>130</v>
      </c>
      <c r="F6" s="378"/>
      <c r="G6" s="395" t="s">
        <v>175</v>
      </c>
      <c r="H6" s="439">
        <v>6.5</v>
      </c>
      <c r="I6" s="15">
        <v>2.5</v>
      </c>
      <c r="J6" s="18">
        <v>1.5</v>
      </c>
      <c r="K6" s="18">
        <v>3</v>
      </c>
      <c r="L6" s="18">
        <v>1</v>
      </c>
      <c r="M6" s="123">
        <f t="shared" si="0"/>
        <v>875</v>
      </c>
    </row>
    <row r="7" spans="1:13" ht="30" customHeight="1" x14ac:dyDescent="0.25">
      <c r="A7" s="201" t="s">
        <v>91</v>
      </c>
      <c r="B7" s="380" t="s">
        <v>452</v>
      </c>
      <c r="C7" s="374" t="s">
        <v>137</v>
      </c>
      <c r="D7" s="249" t="s">
        <v>138</v>
      </c>
      <c r="E7" s="332" t="s">
        <v>130</v>
      </c>
      <c r="F7" s="381" t="s">
        <v>139</v>
      </c>
      <c r="G7" s="396" t="s">
        <v>172</v>
      </c>
      <c r="H7" s="436">
        <v>6.5</v>
      </c>
      <c r="I7" s="437">
        <v>2.5</v>
      </c>
      <c r="J7" s="438">
        <v>1.6</v>
      </c>
      <c r="K7" s="438">
        <v>2.8</v>
      </c>
      <c r="L7" s="18"/>
      <c r="M7" s="123">
        <f t="shared" si="0"/>
        <v>808.5</v>
      </c>
    </row>
    <row r="8" spans="1:13" ht="30" customHeight="1" thickBot="1" x14ac:dyDescent="0.3">
      <c r="A8" s="202" t="s">
        <v>92</v>
      </c>
      <c r="B8" s="382" t="s">
        <v>140</v>
      </c>
      <c r="C8" s="333" t="s">
        <v>141</v>
      </c>
      <c r="D8" s="341" t="s">
        <v>300</v>
      </c>
      <c r="E8" s="384" t="s">
        <v>130</v>
      </c>
      <c r="F8" s="342" t="s">
        <v>301</v>
      </c>
      <c r="G8" s="405"/>
      <c r="H8" s="440">
        <v>6.5</v>
      </c>
      <c r="I8" s="441">
        <v>2.6</v>
      </c>
      <c r="J8" s="442">
        <v>1.6</v>
      </c>
      <c r="K8" s="442">
        <v>2.5</v>
      </c>
      <c r="L8" s="16"/>
      <c r="M8" s="17">
        <f t="shared" si="0"/>
        <v>802.5</v>
      </c>
    </row>
    <row r="9" spans="1:13" ht="30" customHeight="1" x14ac:dyDescent="0.25">
      <c r="A9" s="200" t="s">
        <v>93</v>
      </c>
      <c r="B9" s="373" t="s">
        <v>127</v>
      </c>
      <c r="C9" s="385" t="s">
        <v>142</v>
      </c>
      <c r="D9" s="249" t="s">
        <v>143</v>
      </c>
      <c r="E9" s="315" t="s">
        <v>130</v>
      </c>
      <c r="F9" s="157" t="s">
        <v>461</v>
      </c>
      <c r="G9" s="395" t="s">
        <v>175</v>
      </c>
      <c r="H9" s="435">
        <v>6.5</v>
      </c>
      <c r="I9" s="18">
        <v>2.9</v>
      </c>
      <c r="J9" s="18">
        <v>1.5</v>
      </c>
      <c r="K9" s="18">
        <v>2.4</v>
      </c>
      <c r="L9" s="15">
        <v>1</v>
      </c>
      <c r="M9" s="314">
        <f t="shared" si="0"/>
        <v>878</v>
      </c>
    </row>
    <row r="10" spans="1:13" ht="30" customHeight="1" x14ac:dyDescent="0.25">
      <c r="A10" s="200" t="s">
        <v>94</v>
      </c>
      <c r="B10" s="377" t="s">
        <v>452</v>
      </c>
      <c r="C10" s="374" t="s">
        <v>144</v>
      </c>
      <c r="D10" s="249" t="s">
        <v>145</v>
      </c>
      <c r="E10" s="331" t="s">
        <v>134</v>
      </c>
      <c r="F10" s="378" t="s">
        <v>146</v>
      </c>
      <c r="G10" s="396" t="s">
        <v>172</v>
      </c>
      <c r="H10" s="436">
        <v>5.6</v>
      </c>
      <c r="I10" s="437">
        <v>2.5</v>
      </c>
      <c r="J10" s="438">
        <v>1.5</v>
      </c>
      <c r="K10" s="438">
        <v>2.8</v>
      </c>
      <c r="L10" s="18"/>
      <c r="M10" s="123">
        <f t="shared" si="0"/>
        <v>743</v>
      </c>
    </row>
    <row r="11" spans="1:13" ht="30" customHeight="1" x14ac:dyDescent="0.25">
      <c r="A11" s="200" t="s">
        <v>95</v>
      </c>
      <c r="B11" s="488" t="s">
        <v>397</v>
      </c>
      <c r="C11" s="249" t="s">
        <v>148</v>
      </c>
      <c r="D11" s="249"/>
      <c r="E11" s="332" t="s">
        <v>130</v>
      </c>
      <c r="F11" s="378" t="s">
        <v>149</v>
      </c>
      <c r="G11" s="395" t="s">
        <v>175</v>
      </c>
      <c r="H11" s="439">
        <v>6.5</v>
      </c>
      <c r="I11" s="15">
        <v>2.5</v>
      </c>
      <c r="J11" s="18">
        <v>1.5</v>
      </c>
      <c r="K11" s="18">
        <v>3</v>
      </c>
      <c r="L11" s="18">
        <v>1</v>
      </c>
      <c r="M11" s="123">
        <f t="shared" si="0"/>
        <v>875</v>
      </c>
    </row>
    <row r="12" spans="1:13" ht="30" customHeight="1" x14ac:dyDescent="0.25">
      <c r="A12" s="201" t="s">
        <v>96</v>
      </c>
      <c r="B12" s="380" t="s">
        <v>452</v>
      </c>
      <c r="C12" s="374" t="s">
        <v>150</v>
      </c>
      <c r="D12" s="249" t="s">
        <v>151</v>
      </c>
      <c r="E12" s="332" t="s">
        <v>130</v>
      </c>
      <c r="F12" s="381" t="s">
        <v>304</v>
      </c>
      <c r="G12" s="396" t="s">
        <v>172</v>
      </c>
      <c r="H12" s="436">
        <v>6.5</v>
      </c>
      <c r="I12" s="437">
        <v>2.5</v>
      </c>
      <c r="J12" s="438">
        <v>1.6</v>
      </c>
      <c r="K12" s="438">
        <v>2.8</v>
      </c>
      <c r="L12" s="18"/>
      <c r="M12" s="123">
        <f t="shared" si="0"/>
        <v>808.5</v>
      </c>
    </row>
    <row r="13" spans="1:13" ht="30" customHeight="1" thickBot="1" x14ac:dyDescent="0.3">
      <c r="A13" s="202" t="s">
        <v>97</v>
      </c>
      <c r="B13" s="386" t="s">
        <v>451</v>
      </c>
      <c r="C13" s="333" t="s">
        <v>152</v>
      </c>
      <c r="D13" s="341" t="s">
        <v>153</v>
      </c>
      <c r="E13" s="384" t="s">
        <v>130</v>
      </c>
      <c r="F13" s="342" t="s">
        <v>299</v>
      </c>
      <c r="G13" s="405"/>
      <c r="H13" s="440">
        <v>6.5</v>
      </c>
      <c r="I13" s="441">
        <v>2.6</v>
      </c>
      <c r="J13" s="442">
        <v>1.6</v>
      </c>
      <c r="K13" s="442">
        <v>2.5</v>
      </c>
      <c r="L13" s="16"/>
      <c r="M13" s="17">
        <f t="shared" si="0"/>
        <v>802.5</v>
      </c>
    </row>
    <row r="14" spans="1:13" ht="30" customHeight="1" thickBot="1" x14ac:dyDescent="0.3">
      <c r="A14" s="312" t="s">
        <v>168</v>
      </c>
      <c r="B14" s="494" t="s">
        <v>102</v>
      </c>
      <c r="C14" s="340" t="s">
        <v>188</v>
      </c>
      <c r="D14" s="495" t="s">
        <v>473</v>
      </c>
      <c r="E14" s="399" t="s">
        <v>189</v>
      </c>
      <c r="F14" s="400" t="s">
        <v>190</v>
      </c>
      <c r="G14" s="247"/>
      <c r="H14" s="138">
        <v>6.5</v>
      </c>
      <c r="I14" s="118">
        <v>2.9</v>
      </c>
      <c r="J14" s="118">
        <v>1.7</v>
      </c>
      <c r="K14" s="118">
        <v>2.5</v>
      </c>
      <c r="L14" s="118"/>
      <c r="M14" s="313">
        <f t="shared" ref="M14:M17" si="1">(H14*70+I14*75+J14*25+K14*45+L14*60)</f>
        <v>827.5</v>
      </c>
    </row>
    <row r="15" spans="1:13" ht="30" customHeight="1" x14ac:dyDescent="0.25">
      <c r="A15" s="95" t="s">
        <v>98</v>
      </c>
      <c r="B15" s="373" t="s">
        <v>127</v>
      </c>
      <c r="C15" s="385" t="s">
        <v>169</v>
      </c>
      <c r="D15" s="375" t="s">
        <v>171</v>
      </c>
      <c r="E15" s="315" t="s">
        <v>130</v>
      </c>
      <c r="F15" s="376" t="s">
        <v>460</v>
      </c>
      <c r="G15" s="395" t="s">
        <v>175</v>
      </c>
      <c r="H15" s="435">
        <v>6.5</v>
      </c>
      <c r="I15" s="18">
        <v>2.9</v>
      </c>
      <c r="J15" s="18">
        <v>1.5</v>
      </c>
      <c r="K15" s="18">
        <v>2.4</v>
      </c>
      <c r="L15" s="15">
        <v>1</v>
      </c>
      <c r="M15" s="314">
        <f t="shared" si="1"/>
        <v>878</v>
      </c>
    </row>
    <row r="16" spans="1:13" ht="30" customHeight="1" x14ac:dyDescent="0.25">
      <c r="A16" s="93" t="s">
        <v>99</v>
      </c>
      <c r="B16" s="377" t="s">
        <v>132</v>
      </c>
      <c r="C16" s="374" t="s">
        <v>303</v>
      </c>
      <c r="D16" s="249" t="s">
        <v>173</v>
      </c>
      <c r="E16" s="331" t="s">
        <v>134</v>
      </c>
      <c r="F16" s="378" t="s">
        <v>174</v>
      </c>
      <c r="G16" s="396" t="s">
        <v>172</v>
      </c>
      <c r="H16" s="436">
        <v>6.5</v>
      </c>
      <c r="I16" s="437">
        <v>2.5</v>
      </c>
      <c r="J16" s="438">
        <v>1.5</v>
      </c>
      <c r="K16" s="438">
        <v>2.8</v>
      </c>
      <c r="L16" s="18"/>
      <c r="M16" s="123">
        <f t="shared" si="1"/>
        <v>806</v>
      </c>
    </row>
    <row r="17" spans="1:13" ht="30" customHeight="1" thickBot="1" x14ac:dyDescent="0.3">
      <c r="A17" s="94" t="s">
        <v>100</v>
      </c>
      <c r="B17" s="401" t="s">
        <v>176</v>
      </c>
      <c r="C17" s="402" t="s">
        <v>177</v>
      </c>
      <c r="D17" s="403" t="s">
        <v>471</v>
      </c>
      <c r="E17" s="404" t="s">
        <v>178</v>
      </c>
      <c r="F17" s="342" t="s">
        <v>179</v>
      </c>
      <c r="G17" s="405" t="s">
        <v>175</v>
      </c>
      <c r="H17" s="443">
        <v>6.5</v>
      </c>
      <c r="I17" s="16">
        <v>2.5</v>
      </c>
      <c r="J17" s="16">
        <v>1.5</v>
      </c>
      <c r="K17" s="16">
        <v>3</v>
      </c>
      <c r="L17" s="16">
        <v>1</v>
      </c>
      <c r="M17" s="17">
        <f t="shared" si="1"/>
        <v>875</v>
      </c>
    </row>
    <row r="18" spans="1:13" ht="35.1" customHeight="1" x14ac:dyDescent="0.25">
      <c r="A18" s="141" t="s">
        <v>480</v>
      </c>
      <c r="B18" s="142"/>
      <c r="C18" s="142"/>
      <c r="D18" s="143" t="s">
        <v>46</v>
      </c>
      <c r="E18" s="205"/>
      <c r="F18" s="144"/>
      <c r="G18" s="141" t="s">
        <v>47</v>
      </c>
      <c r="H18" s="144"/>
      <c r="I18" s="144"/>
      <c r="J18" s="144"/>
      <c r="K18" s="96"/>
      <c r="L18" s="14"/>
      <c r="M18" s="1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topLeftCell="A10" workbookViewId="0">
      <selection activeCell="A18" sqref="A18"/>
    </sheetView>
  </sheetViews>
  <sheetFormatPr defaultRowHeight="16.5" x14ac:dyDescent="0.2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3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 x14ac:dyDescent="0.25">
      <c r="A1" s="500" t="s">
        <v>83</v>
      </c>
      <c r="B1" s="500"/>
      <c r="C1" s="500"/>
      <c r="D1" s="500"/>
      <c r="E1" s="500"/>
      <c r="F1" s="500"/>
      <c r="G1" s="501"/>
      <c r="H1" s="501"/>
      <c r="I1" s="501"/>
      <c r="J1" s="501"/>
      <c r="K1" s="310"/>
    </row>
    <row r="2" spans="1:13" ht="30" customHeight="1" thickBot="1" x14ac:dyDescent="0.3">
      <c r="A2" s="309"/>
      <c r="B2" s="502" t="s">
        <v>126</v>
      </c>
      <c r="C2" s="502"/>
      <c r="D2" s="503" t="s">
        <v>87</v>
      </c>
      <c r="E2" s="503"/>
      <c r="F2" s="503"/>
      <c r="G2" s="109"/>
      <c r="H2" s="310"/>
      <c r="I2" s="310"/>
      <c r="J2" s="310"/>
      <c r="K2" s="310"/>
    </row>
    <row r="3" spans="1:13" ht="63.75" customHeight="1" thickBot="1" x14ac:dyDescent="0.3">
      <c r="A3" s="110" t="s">
        <v>0</v>
      </c>
      <c r="B3" s="111" t="s">
        <v>1</v>
      </c>
      <c r="C3" s="111" t="s">
        <v>80</v>
      </c>
      <c r="D3" s="111" t="s">
        <v>2</v>
      </c>
      <c r="E3" s="111" t="s">
        <v>3</v>
      </c>
      <c r="F3" s="111" t="s">
        <v>4</v>
      </c>
      <c r="G3" s="112" t="s">
        <v>5</v>
      </c>
      <c r="H3" s="113" t="s">
        <v>6</v>
      </c>
      <c r="I3" s="90" t="s">
        <v>7</v>
      </c>
      <c r="J3" s="92" t="s">
        <v>8</v>
      </c>
      <c r="K3" s="91" t="s">
        <v>9</v>
      </c>
      <c r="L3" s="114" t="s">
        <v>5</v>
      </c>
      <c r="M3" s="115" t="s">
        <v>10</v>
      </c>
    </row>
    <row r="4" spans="1:13" ht="30" customHeight="1" x14ac:dyDescent="0.25">
      <c r="A4" s="200" t="s">
        <v>88</v>
      </c>
      <c r="B4" s="127" t="s">
        <v>127</v>
      </c>
      <c r="C4" s="497" t="s">
        <v>476</v>
      </c>
      <c r="D4" s="128" t="s">
        <v>129</v>
      </c>
      <c r="E4" s="387" t="s">
        <v>154</v>
      </c>
      <c r="F4" s="117" t="s">
        <v>131</v>
      </c>
      <c r="G4" s="395" t="s">
        <v>175</v>
      </c>
      <c r="H4" s="435">
        <v>6.5</v>
      </c>
      <c r="I4" s="18">
        <v>2.9</v>
      </c>
      <c r="J4" s="18">
        <v>1.5</v>
      </c>
      <c r="K4" s="18">
        <v>2.4</v>
      </c>
      <c r="L4" s="15">
        <v>1</v>
      </c>
      <c r="M4" s="314">
        <f t="shared" ref="M4:M17" si="0">(H4*70+I4*75+J4*25+K4*45+L4*60)</f>
        <v>878</v>
      </c>
    </row>
    <row r="5" spans="1:13" ht="30" customHeight="1" x14ac:dyDescent="0.25">
      <c r="A5" s="200" t="s">
        <v>89</v>
      </c>
      <c r="B5" s="163" t="s">
        <v>132</v>
      </c>
      <c r="C5" s="388" t="s">
        <v>155</v>
      </c>
      <c r="D5" s="375" t="s">
        <v>298</v>
      </c>
      <c r="E5" s="389" t="s">
        <v>134</v>
      </c>
      <c r="F5" s="498" t="s">
        <v>478</v>
      </c>
      <c r="G5" s="396" t="s">
        <v>172</v>
      </c>
      <c r="H5" s="436">
        <v>6.5</v>
      </c>
      <c r="I5" s="437">
        <v>2.5</v>
      </c>
      <c r="J5" s="438">
        <v>1.5</v>
      </c>
      <c r="K5" s="438">
        <v>2.8</v>
      </c>
      <c r="L5" s="18"/>
      <c r="M5" s="123">
        <f t="shared" si="0"/>
        <v>806</v>
      </c>
    </row>
    <row r="6" spans="1:13" ht="30" customHeight="1" x14ac:dyDescent="0.25">
      <c r="A6" s="200" t="s">
        <v>90</v>
      </c>
      <c r="B6" s="390" t="s">
        <v>156</v>
      </c>
      <c r="C6" s="140" t="s">
        <v>136</v>
      </c>
      <c r="D6" s="128"/>
      <c r="E6" s="391" t="s">
        <v>154</v>
      </c>
      <c r="F6" s="126"/>
      <c r="G6" s="395" t="s">
        <v>175</v>
      </c>
      <c r="H6" s="439">
        <v>6.5</v>
      </c>
      <c r="I6" s="15">
        <v>2.5</v>
      </c>
      <c r="J6" s="18">
        <v>1.5</v>
      </c>
      <c r="K6" s="18">
        <v>3</v>
      </c>
      <c r="L6" s="18">
        <v>1</v>
      </c>
      <c r="M6" s="123">
        <f t="shared" si="0"/>
        <v>875</v>
      </c>
    </row>
    <row r="7" spans="1:13" ht="30" customHeight="1" x14ac:dyDescent="0.25">
      <c r="A7" s="201" t="s">
        <v>91</v>
      </c>
      <c r="B7" s="392" t="s">
        <v>127</v>
      </c>
      <c r="C7" s="140" t="s">
        <v>157</v>
      </c>
      <c r="D7" s="166" t="s">
        <v>158</v>
      </c>
      <c r="E7" s="391" t="s">
        <v>154</v>
      </c>
      <c r="F7" s="160" t="s">
        <v>139</v>
      </c>
      <c r="G7" s="396" t="s">
        <v>172</v>
      </c>
      <c r="H7" s="436">
        <v>6.5</v>
      </c>
      <c r="I7" s="437">
        <v>2.5</v>
      </c>
      <c r="J7" s="438">
        <v>1.6</v>
      </c>
      <c r="K7" s="438">
        <v>2.8</v>
      </c>
      <c r="L7" s="18"/>
      <c r="M7" s="123">
        <f t="shared" si="0"/>
        <v>808.5</v>
      </c>
    </row>
    <row r="8" spans="1:13" ht="30" customHeight="1" thickBot="1" x14ac:dyDescent="0.3">
      <c r="A8" s="202" t="s">
        <v>92</v>
      </c>
      <c r="B8" s="393" t="s">
        <v>86</v>
      </c>
      <c r="C8" s="496" t="s">
        <v>474</v>
      </c>
      <c r="D8" s="383" t="s">
        <v>475</v>
      </c>
      <c r="E8" s="334" t="s">
        <v>154</v>
      </c>
      <c r="F8" s="116" t="s">
        <v>159</v>
      </c>
      <c r="G8" s="405"/>
      <c r="H8" s="440">
        <v>6.5</v>
      </c>
      <c r="I8" s="441">
        <v>2.6</v>
      </c>
      <c r="J8" s="442">
        <v>1.6</v>
      </c>
      <c r="K8" s="442">
        <v>2.5</v>
      </c>
      <c r="L8" s="16"/>
      <c r="M8" s="17">
        <f t="shared" si="0"/>
        <v>802.5</v>
      </c>
    </row>
    <row r="9" spans="1:13" ht="30" customHeight="1" x14ac:dyDescent="0.25">
      <c r="A9" s="200" t="s">
        <v>93</v>
      </c>
      <c r="B9" s="127" t="s">
        <v>127</v>
      </c>
      <c r="C9" s="140" t="s">
        <v>160</v>
      </c>
      <c r="D9" s="166" t="s">
        <v>161</v>
      </c>
      <c r="E9" s="387" t="s">
        <v>154</v>
      </c>
      <c r="F9" s="157" t="s">
        <v>461</v>
      </c>
      <c r="G9" s="395" t="s">
        <v>175</v>
      </c>
      <c r="H9" s="435">
        <v>6.5</v>
      </c>
      <c r="I9" s="18">
        <v>2.9</v>
      </c>
      <c r="J9" s="18">
        <v>1.5</v>
      </c>
      <c r="K9" s="18">
        <v>2.4</v>
      </c>
      <c r="L9" s="15">
        <v>1</v>
      </c>
      <c r="M9" s="314">
        <f t="shared" si="0"/>
        <v>878</v>
      </c>
    </row>
    <row r="10" spans="1:13" ht="30" customHeight="1" x14ac:dyDescent="0.25">
      <c r="A10" s="200" t="s">
        <v>94</v>
      </c>
      <c r="B10" s="163" t="s">
        <v>132</v>
      </c>
      <c r="C10" s="140" t="s">
        <v>162</v>
      </c>
      <c r="D10" s="166" t="s">
        <v>305</v>
      </c>
      <c r="E10" s="389" t="s">
        <v>134</v>
      </c>
      <c r="F10" s="126" t="s">
        <v>146</v>
      </c>
      <c r="G10" s="396" t="s">
        <v>172</v>
      </c>
      <c r="H10" s="436">
        <v>5.6</v>
      </c>
      <c r="I10" s="437">
        <v>2.5</v>
      </c>
      <c r="J10" s="438">
        <v>1.5</v>
      </c>
      <c r="K10" s="438">
        <v>2.8</v>
      </c>
      <c r="L10" s="18"/>
      <c r="M10" s="123">
        <f t="shared" si="0"/>
        <v>743</v>
      </c>
    </row>
    <row r="11" spans="1:13" ht="30" customHeight="1" x14ac:dyDescent="0.25">
      <c r="A11" s="200" t="s">
        <v>95</v>
      </c>
      <c r="B11" s="379" t="s">
        <v>147</v>
      </c>
      <c r="C11" s="249" t="s">
        <v>148</v>
      </c>
      <c r="D11" s="249"/>
      <c r="E11" s="332" t="s">
        <v>130</v>
      </c>
      <c r="F11" s="378" t="s">
        <v>163</v>
      </c>
      <c r="G11" s="395" t="s">
        <v>175</v>
      </c>
      <c r="H11" s="439">
        <v>6.5</v>
      </c>
      <c r="I11" s="15">
        <v>2.5</v>
      </c>
      <c r="J11" s="18">
        <v>1.5</v>
      </c>
      <c r="K11" s="18">
        <v>3</v>
      </c>
      <c r="L11" s="18">
        <v>1</v>
      </c>
      <c r="M11" s="123">
        <f t="shared" si="0"/>
        <v>875</v>
      </c>
    </row>
    <row r="12" spans="1:13" ht="30" customHeight="1" x14ac:dyDescent="0.25">
      <c r="A12" s="201" t="s">
        <v>96</v>
      </c>
      <c r="B12" s="392" t="s">
        <v>127</v>
      </c>
      <c r="C12" s="497" t="s">
        <v>477</v>
      </c>
      <c r="D12" s="499" t="s">
        <v>479</v>
      </c>
      <c r="E12" s="391" t="s">
        <v>154</v>
      </c>
      <c r="F12" s="381" t="s">
        <v>304</v>
      </c>
      <c r="G12" s="396" t="s">
        <v>172</v>
      </c>
      <c r="H12" s="436">
        <v>6.5</v>
      </c>
      <c r="I12" s="437">
        <v>2.5</v>
      </c>
      <c r="J12" s="438">
        <v>1.6</v>
      </c>
      <c r="K12" s="438">
        <v>2.8</v>
      </c>
      <c r="L12" s="18"/>
      <c r="M12" s="123">
        <f t="shared" si="0"/>
        <v>808.5</v>
      </c>
    </row>
    <row r="13" spans="1:13" ht="30" customHeight="1" thickBot="1" x14ac:dyDescent="0.3">
      <c r="A13" s="202" t="s">
        <v>97</v>
      </c>
      <c r="B13" s="394" t="s">
        <v>132</v>
      </c>
      <c r="C13" s="164" t="s">
        <v>165</v>
      </c>
      <c r="D13" s="165" t="s">
        <v>166</v>
      </c>
      <c r="E13" s="334" t="s">
        <v>154</v>
      </c>
      <c r="F13" s="116" t="s">
        <v>167</v>
      </c>
      <c r="G13" s="405"/>
      <c r="H13" s="440">
        <v>6.5</v>
      </c>
      <c r="I13" s="441">
        <v>2.6</v>
      </c>
      <c r="J13" s="442">
        <v>1.6</v>
      </c>
      <c r="K13" s="442">
        <v>2.5</v>
      </c>
      <c r="L13" s="16"/>
      <c r="M13" s="17">
        <f t="shared" si="0"/>
        <v>802.5</v>
      </c>
    </row>
    <row r="14" spans="1:13" ht="30" customHeight="1" thickBot="1" x14ac:dyDescent="0.3">
      <c r="A14" s="312" t="s">
        <v>168</v>
      </c>
      <c r="B14" s="397" t="s">
        <v>191</v>
      </c>
      <c r="C14" s="340" t="s">
        <v>192</v>
      </c>
      <c r="D14" s="398"/>
      <c r="E14" s="399" t="s">
        <v>189</v>
      </c>
      <c r="F14" s="400" t="s">
        <v>193</v>
      </c>
      <c r="G14" s="247"/>
      <c r="H14" s="138">
        <v>6.5</v>
      </c>
      <c r="I14" s="118">
        <v>2.9</v>
      </c>
      <c r="J14" s="118">
        <v>1.7</v>
      </c>
      <c r="K14" s="118">
        <v>2.5</v>
      </c>
      <c r="L14" s="118"/>
      <c r="M14" s="313">
        <f t="shared" si="0"/>
        <v>827.5</v>
      </c>
    </row>
    <row r="15" spans="1:13" ht="30" customHeight="1" x14ac:dyDescent="0.25">
      <c r="A15" s="95" t="s">
        <v>98</v>
      </c>
      <c r="B15" s="127" t="s">
        <v>102</v>
      </c>
      <c r="C15" s="122" t="s">
        <v>180</v>
      </c>
      <c r="D15" s="128" t="s">
        <v>170</v>
      </c>
      <c r="E15" s="387" t="s">
        <v>164</v>
      </c>
      <c r="F15" s="376" t="s">
        <v>194</v>
      </c>
      <c r="G15" s="395" t="s">
        <v>175</v>
      </c>
      <c r="H15" s="435">
        <v>6.5</v>
      </c>
      <c r="I15" s="18">
        <v>2.9</v>
      </c>
      <c r="J15" s="18">
        <v>1.5</v>
      </c>
      <c r="K15" s="18">
        <v>2.4</v>
      </c>
      <c r="L15" s="15">
        <v>1</v>
      </c>
      <c r="M15" s="314">
        <f t="shared" si="0"/>
        <v>878</v>
      </c>
    </row>
    <row r="16" spans="1:13" ht="30" customHeight="1" x14ac:dyDescent="0.25">
      <c r="A16" s="93" t="s">
        <v>99</v>
      </c>
      <c r="B16" s="163" t="s">
        <v>107</v>
      </c>
      <c r="C16" s="140" t="s">
        <v>181</v>
      </c>
      <c r="D16" s="249" t="s">
        <v>173</v>
      </c>
      <c r="E16" s="389" t="s">
        <v>108</v>
      </c>
      <c r="F16" s="158" t="s">
        <v>182</v>
      </c>
      <c r="G16" s="396" t="s">
        <v>172</v>
      </c>
      <c r="H16" s="436">
        <v>6.5</v>
      </c>
      <c r="I16" s="437">
        <v>2.5</v>
      </c>
      <c r="J16" s="438">
        <v>1.5</v>
      </c>
      <c r="K16" s="438">
        <v>2.8</v>
      </c>
      <c r="L16" s="18"/>
      <c r="M16" s="123">
        <f t="shared" si="0"/>
        <v>806</v>
      </c>
    </row>
    <row r="17" spans="1:13" ht="30" customHeight="1" thickBot="1" x14ac:dyDescent="0.3">
      <c r="A17" s="94" t="s">
        <v>100</v>
      </c>
      <c r="B17" s="406" t="s">
        <v>183</v>
      </c>
      <c r="C17" s="164" t="s">
        <v>184</v>
      </c>
      <c r="D17" s="341" t="s">
        <v>185</v>
      </c>
      <c r="E17" s="407" t="s">
        <v>186</v>
      </c>
      <c r="F17" s="116" t="s">
        <v>187</v>
      </c>
      <c r="G17" s="405" t="s">
        <v>175</v>
      </c>
      <c r="H17" s="443">
        <v>6.5</v>
      </c>
      <c r="I17" s="16">
        <v>2.5</v>
      </c>
      <c r="J17" s="16">
        <v>1.5</v>
      </c>
      <c r="K17" s="16">
        <v>3</v>
      </c>
      <c r="L17" s="16">
        <v>1</v>
      </c>
      <c r="M17" s="17">
        <f t="shared" si="0"/>
        <v>875</v>
      </c>
    </row>
    <row r="18" spans="1:13" ht="35.1" customHeight="1" x14ac:dyDescent="0.25">
      <c r="A18" s="141" t="s">
        <v>481</v>
      </c>
      <c r="B18" s="142"/>
      <c r="C18" s="142"/>
      <c r="D18" s="143" t="s">
        <v>46</v>
      </c>
      <c r="E18" s="205"/>
      <c r="F18" s="144"/>
      <c r="G18" s="141" t="s">
        <v>47</v>
      </c>
      <c r="H18" s="144"/>
      <c r="I18" s="144"/>
      <c r="J18" s="144"/>
      <c r="K18" s="96"/>
      <c r="L18" s="14"/>
      <c r="M18" s="14"/>
    </row>
  </sheetData>
  <mergeCells count="3">
    <mergeCell ref="A1:J1"/>
    <mergeCell ref="B2:C2"/>
    <mergeCell ref="D2:F2"/>
  </mergeCells>
  <phoneticPr fontId="20" type="noConversion"/>
  <pageMargins left="0.23622047244094491" right="0.23622047244094491" top="0.35433070866141736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zoomScale="120" workbookViewId="0">
      <selection activeCell="S43" sqref="S43"/>
    </sheetView>
  </sheetViews>
  <sheetFormatPr defaultRowHeight="14.1" customHeight="1" x14ac:dyDescent="0.25"/>
  <cols>
    <col min="1" max="1" width="2.875" customWidth="1"/>
    <col min="2" max="2" width="3.75" customWidth="1"/>
    <col min="3" max="3" width="12.25" style="3" customWidth="1"/>
    <col min="4" max="4" width="5.375" customWidth="1"/>
    <col min="5" max="5" width="5.5" hidden="1" customWidth="1"/>
    <col min="6" max="6" width="5.75" style="9" hidden="1" customWidth="1"/>
    <col min="7" max="7" width="6.625" style="9" hidden="1" customWidth="1"/>
    <col min="8" max="8" width="3.875" style="137" customWidth="1"/>
    <col min="9" max="9" width="5.7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6" customWidth="1"/>
    <col min="17" max="17" width="5.625" customWidth="1"/>
    <col min="18" max="18" width="3.75" customWidth="1"/>
    <col min="19" max="19" width="10.37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875" style="137" customWidth="1"/>
    <col min="25" max="25" width="5" customWidth="1"/>
    <col min="26" max="26" width="4.25" customWidth="1"/>
    <col min="27" max="27" width="10.875" style="3" customWidth="1"/>
    <col min="28" max="28" width="3.625" customWidth="1"/>
    <col min="29" max="31" width="6.625" hidden="1" customWidth="1"/>
    <col min="32" max="32" width="3.875" style="137" customWidth="1"/>
    <col min="33" max="33" width="4.375" customWidth="1"/>
    <col min="34" max="34" width="4.5" customWidth="1"/>
    <col min="35" max="35" width="10.5" style="3" customWidth="1"/>
    <col min="36" max="36" width="4.625" customWidth="1"/>
    <col min="37" max="39" width="6.625" hidden="1" customWidth="1"/>
    <col min="40" max="40" width="3.875" style="137" customWidth="1"/>
    <col min="41" max="41" width="4.125" customWidth="1"/>
  </cols>
  <sheetData>
    <row r="1" spans="1:41" ht="14.1" customHeight="1" x14ac:dyDescent="0.25">
      <c r="A1" s="13"/>
      <c r="B1" s="13"/>
      <c r="C1" s="13"/>
      <c r="D1" s="521" t="s">
        <v>27</v>
      </c>
      <c r="E1" s="521"/>
      <c r="F1" s="521"/>
      <c r="G1" s="521"/>
      <c r="H1" s="521"/>
      <c r="I1" s="521"/>
      <c r="J1" s="521"/>
      <c r="K1" s="248" t="s">
        <v>126</v>
      </c>
      <c r="L1" t="s">
        <v>101</v>
      </c>
      <c r="S1" s="10"/>
      <c r="X1" s="135"/>
      <c r="Z1" s="13"/>
      <c r="AA1" s="13"/>
      <c r="AB1" s="13"/>
      <c r="AC1" s="13"/>
      <c r="AD1" s="13"/>
      <c r="AE1" s="13"/>
      <c r="AF1" s="135"/>
      <c r="AG1" s="13"/>
      <c r="AH1" s="13"/>
      <c r="AI1" s="13"/>
      <c r="AJ1" s="13"/>
      <c r="AK1" s="13"/>
      <c r="AL1" s="13"/>
      <c r="AM1" s="13"/>
      <c r="AN1" s="135"/>
      <c r="AO1" s="13"/>
    </row>
    <row r="2" spans="1:41" ht="14.1" customHeight="1" x14ac:dyDescent="0.25">
      <c r="A2" s="2" t="s">
        <v>24</v>
      </c>
      <c r="B2" s="1" t="s">
        <v>38</v>
      </c>
      <c r="C2" s="4" t="s">
        <v>12</v>
      </c>
      <c r="D2" s="132">
        <v>1700</v>
      </c>
      <c r="E2" s="132"/>
      <c r="F2" s="132"/>
      <c r="G2" s="132"/>
      <c r="H2" s="132"/>
      <c r="I2" s="132"/>
      <c r="J2" s="133"/>
      <c r="K2" s="522" t="s">
        <v>37</v>
      </c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</row>
    <row r="3" spans="1:41" s="23" customFormat="1" ht="14.1" customHeight="1" x14ac:dyDescent="0.25">
      <c r="A3" s="524" t="s">
        <v>15</v>
      </c>
      <c r="B3" s="65"/>
      <c r="C3" s="525">
        <v>43507</v>
      </c>
      <c r="D3" s="525"/>
      <c r="E3" s="66"/>
      <c r="F3" s="26"/>
      <c r="G3" s="26"/>
      <c r="H3" s="131"/>
      <c r="I3" s="65" t="s">
        <v>55</v>
      </c>
      <c r="J3" s="65"/>
      <c r="K3" s="525">
        <v>43508</v>
      </c>
      <c r="L3" s="525"/>
      <c r="M3" s="66"/>
      <c r="N3" s="26"/>
      <c r="O3" s="26"/>
      <c r="P3" s="311"/>
      <c r="Q3" s="65" t="s">
        <v>51</v>
      </c>
      <c r="R3" s="65"/>
      <c r="S3" s="525">
        <v>43509</v>
      </c>
      <c r="T3" s="525"/>
      <c r="U3" s="66"/>
      <c r="V3" s="26"/>
      <c r="W3" s="26"/>
      <c r="X3" s="131"/>
      <c r="Y3" s="65" t="s">
        <v>52</v>
      </c>
      <c r="Z3" s="65"/>
      <c r="AA3" s="525">
        <v>43510</v>
      </c>
      <c r="AB3" s="525"/>
      <c r="AC3" s="66"/>
      <c r="AD3" s="26"/>
      <c r="AE3" s="26"/>
      <c r="AF3" s="131"/>
      <c r="AG3" s="65" t="s">
        <v>53</v>
      </c>
      <c r="AH3" s="65"/>
      <c r="AI3" s="525">
        <v>43511</v>
      </c>
      <c r="AJ3" s="525"/>
      <c r="AK3" s="66"/>
      <c r="AL3" s="26"/>
      <c r="AM3" s="26"/>
      <c r="AN3" s="131"/>
      <c r="AO3" s="65" t="s">
        <v>54</v>
      </c>
    </row>
    <row r="4" spans="1:41" s="23" customFormat="1" ht="14.1" customHeight="1" x14ac:dyDescent="0.25">
      <c r="A4" s="524"/>
      <c r="B4" s="25" t="s">
        <v>21</v>
      </c>
      <c r="C4" s="25" t="s">
        <v>22</v>
      </c>
      <c r="D4" s="25" t="s">
        <v>25</v>
      </c>
      <c r="E4" s="25" t="s">
        <v>40</v>
      </c>
      <c r="F4" s="25" t="s">
        <v>41</v>
      </c>
      <c r="G4" s="25" t="s">
        <v>44</v>
      </c>
      <c r="H4" s="129" t="s">
        <v>43</v>
      </c>
      <c r="I4" s="25" t="s">
        <v>69</v>
      </c>
      <c r="J4" s="25" t="s">
        <v>21</v>
      </c>
      <c r="K4" s="25" t="s">
        <v>22</v>
      </c>
      <c r="L4" s="25" t="s">
        <v>25</v>
      </c>
      <c r="M4" s="25" t="s">
        <v>40</v>
      </c>
      <c r="N4" s="25" t="s">
        <v>41</v>
      </c>
      <c r="O4" s="25" t="s">
        <v>44</v>
      </c>
      <c r="P4" s="129" t="s">
        <v>39</v>
      </c>
      <c r="Q4" s="25" t="s">
        <v>69</v>
      </c>
      <c r="R4" s="25" t="s">
        <v>21</v>
      </c>
      <c r="S4" s="25" t="s">
        <v>22</v>
      </c>
      <c r="T4" s="25" t="s">
        <v>25</v>
      </c>
      <c r="U4" s="25" t="s">
        <v>40</v>
      </c>
      <c r="V4" s="25" t="s">
        <v>41</v>
      </c>
      <c r="W4" s="25" t="s">
        <v>44</v>
      </c>
      <c r="X4" s="129" t="s">
        <v>43</v>
      </c>
      <c r="Y4" s="25" t="s">
        <v>69</v>
      </c>
      <c r="Z4" s="25" t="s">
        <v>21</v>
      </c>
      <c r="AA4" s="85" t="s">
        <v>22</v>
      </c>
      <c r="AB4" s="25" t="s">
        <v>25</v>
      </c>
      <c r="AC4" s="25" t="s">
        <v>40</v>
      </c>
      <c r="AD4" s="25" t="s">
        <v>41</v>
      </c>
      <c r="AE4" s="25" t="s">
        <v>44</v>
      </c>
      <c r="AF4" s="129" t="s">
        <v>43</v>
      </c>
      <c r="AG4" s="25" t="s">
        <v>69</v>
      </c>
      <c r="AH4" s="25" t="s">
        <v>21</v>
      </c>
      <c r="AI4" s="85" t="s">
        <v>22</v>
      </c>
      <c r="AJ4" s="25" t="s">
        <v>25</v>
      </c>
      <c r="AK4" s="25" t="s">
        <v>40</v>
      </c>
      <c r="AL4" s="25" t="s">
        <v>41</v>
      </c>
      <c r="AM4" s="25" t="s">
        <v>44</v>
      </c>
      <c r="AN4" s="129" t="s">
        <v>43</v>
      </c>
      <c r="AO4" s="25" t="s">
        <v>69</v>
      </c>
    </row>
    <row r="5" spans="1:41" s="63" customFormat="1" ht="14.1" customHeight="1" x14ac:dyDescent="0.25">
      <c r="A5" s="519" t="s">
        <v>23</v>
      </c>
      <c r="B5" s="71" t="s">
        <v>197</v>
      </c>
      <c r="C5" s="8" t="s">
        <v>196</v>
      </c>
      <c r="D5" s="81">
        <v>125</v>
      </c>
      <c r="E5" s="28">
        <f>D5/20</f>
        <v>6.25</v>
      </c>
      <c r="F5" s="11"/>
      <c r="G5" s="11"/>
      <c r="H5" s="129">
        <v>144</v>
      </c>
      <c r="I5" s="125"/>
      <c r="J5" s="71" t="s">
        <v>195</v>
      </c>
      <c r="K5" s="8" t="s">
        <v>196</v>
      </c>
      <c r="L5" s="81">
        <v>105</v>
      </c>
      <c r="M5" s="139">
        <f>L5/20</f>
        <v>5.25</v>
      </c>
      <c r="N5" s="11"/>
      <c r="O5" s="11"/>
      <c r="P5" s="129">
        <f>(L5*$D$2)/1000</f>
        <v>178.5</v>
      </c>
      <c r="Q5" s="29"/>
      <c r="R5" s="71" t="s">
        <v>197</v>
      </c>
      <c r="S5" s="8" t="s">
        <v>196</v>
      </c>
      <c r="T5" s="81">
        <v>100</v>
      </c>
      <c r="U5" s="28">
        <f>T5/20</f>
        <v>5</v>
      </c>
      <c r="V5" s="11"/>
      <c r="W5" s="11"/>
      <c r="X5" s="129">
        <v>144</v>
      </c>
      <c r="Y5" s="125"/>
      <c r="Z5" s="71" t="s">
        <v>195</v>
      </c>
      <c r="AA5" s="8" t="s">
        <v>196</v>
      </c>
      <c r="AB5" s="81">
        <v>70</v>
      </c>
      <c r="AC5" s="28">
        <f>AB5/20</f>
        <v>3.5</v>
      </c>
      <c r="AD5" s="11"/>
      <c r="AE5" s="11"/>
      <c r="AF5" s="129">
        <f>(AB5*$D$2)/1000</f>
        <v>119</v>
      </c>
      <c r="AG5" s="29"/>
      <c r="AH5" s="71" t="s">
        <v>453</v>
      </c>
      <c r="AI5" s="8" t="s">
        <v>196</v>
      </c>
      <c r="AJ5" s="81">
        <v>90</v>
      </c>
      <c r="AK5" s="28">
        <f>AJ5/20</f>
        <v>4.5</v>
      </c>
      <c r="AL5" s="11"/>
      <c r="AM5" s="11"/>
      <c r="AN5" s="129">
        <f>(AJ5*$D$2)/1000</f>
        <v>153</v>
      </c>
      <c r="AO5" s="29"/>
    </row>
    <row r="6" spans="1:41" s="63" customFormat="1" ht="14.1" customHeight="1" x14ac:dyDescent="0.25">
      <c r="A6" s="519"/>
      <c r="B6" s="31" t="s">
        <v>198</v>
      </c>
      <c r="C6" s="97"/>
      <c r="D6" s="98"/>
      <c r="E6" s="28"/>
      <c r="F6" s="28"/>
      <c r="G6" s="11"/>
      <c r="H6" s="129"/>
      <c r="I6" s="20"/>
      <c r="J6" s="31" t="s">
        <v>198</v>
      </c>
      <c r="K6" s="97" t="s">
        <v>199</v>
      </c>
      <c r="L6" s="98">
        <v>30</v>
      </c>
      <c r="M6" s="28">
        <f>L6/20</f>
        <v>1.5</v>
      </c>
      <c r="N6" s="28"/>
      <c r="O6" s="11"/>
      <c r="P6" s="20"/>
      <c r="Q6" s="20"/>
      <c r="R6" s="31" t="s">
        <v>198</v>
      </c>
      <c r="S6" s="97"/>
      <c r="T6" s="98"/>
      <c r="U6" s="28"/>
      <c r="V6" s="28"/>
      <c r="W6" s="11"/>
      <c r="X6" s="129"/>
      <c r="Y6" s="20"/>
      <c r="Z6" s="31" t="s">
        <v>198</v>
      </c>
      <c r="AA6" s="97" t="s">
        <v>199</v>
      </c>
      <c r="AB6" s="98">
        <v>30</v>
      </c>
      <c r="AC6" s="28">
        <f>AB6/20</f>
        <v>1.5</v>
      </c>
      <c r="AD6" s="28"/>
      <c r="AE6" s="11"/>
      <c r="AF6" s="129"/>
      <c r="AG6" s="20"/>
      <c r="AH6" s="31" t="s">
        <v>455</v>
      </c>
      <c r="AI6" s="97" t="s">
        <v>457</v>
      </c>
      <c r="AJ6" s="98">
        <v>30</v>
      </c>
      <c r="AK6" s="28">
        <f>AJ6/20</f>
        <v>1.5</v>
      </c>
      <c r="AL6" s="28"/>
      <c r="AM6" s="11"/>
      <c r="AN6" s="129"/>
      <c r="AO6" s="20"/>
    </row>
    <row r="7" spans="1:41" s="63" customFormat="1" ht="14.1" customHeight="1" x14ac:dyDescent="0.25">
      <c r="A7" s="519"/>
      <c r="B7" s="335" t="s">
        <v>200</v>
      </c>
      <c r="C7" s="32"/>
      <c r="D7" s="7"/>
      <c r="E7" s="11"/>
      <c r="F7" s="11"/>
      <c r="G7" s="11"/>
      <c r="H7" s="129"/>
      <c r="I7" s="20"/>
      <c r="J7" s="31" t="s">
        <v>200</v>
      </c>
      <c r="K7" s="32"/>
      <c r="L7" s="7"/>
      <c r="M7" s="11"/>
      <c r="N7" s="11"/>
      <c r="O7" s="11"/>
      <c r="P7" s="29"/>
      <c r="Q7" s="20"/>
      <c r="R7" s="335" t="s">
        <v>200</v>
      </c>
      <c r="S7" s="32"/>
      <c r="T7" s="7"/>
      <c r="U7" s="11"/>
      <c r="V7" s="11"/>
      <c r="W7" s="11"/>
      <c r="X7" s="129"/>
      <c r="Y7" s="20"/>
      <c r="Z7" s="31" t="s">
        <v>200</v>
      </c>
      <c r="AA7" s="32"/>
      <c r="AB7" s="7"/>
      <c r="AC7" s="11"/>
      <c r="AD7" s="11"/>
      <c r="AE7" s="11"/>
      <c r="AF7" s="129"/>
      <c r="AG7" s="20"/>
      <c r="AH7" s="31" t="s">
        <v>200</v>
      </c>
      <c r="AI7" s="32"/>
      <c r="AJ7" s="7"/>
      <c r="AK7" s="11"/>
      <c r="AL7" s="11"/>
      <c r="AM7" s="11"/>
      <c r="AN7" s="129"/>
      <c r="AO7" s="20"/>
    </row>
    <row r="8" spans="1:41" s="63" customFormat="1" ht="14.1" customHeight="1" x14ac:dyDescent="0.25">
      <c r="A8" s="520" t="s">
        <v>13</v>
      </c>
      <c r="B8" s="176" t="s">
        <v>201</v>
      </c>
      <c r="C8" s="213" t="s">
        <v>202</v>
      </c>
      <c r="D8" s="229">
        <v>90</v>
      </c>
      <c r="E8" s="230"/>
      <c r="F8" s="231">
        <f>D8*0.65/35</f>
        <v>1.6714285714285715</v>
      </c>
      <c r="G8" s="232"/>
      <c r="H8" s="212">
        <f>(D8*$D$2)/1000</f>
        <v>153</v>
      </c>
      <c r="I8" s="408" t="s">
        <v>203</v>
      </c>
      <c r="J8" s="161" t="s">
        <v>204</v>
      </c>
      <c r="K8" s="240" t="s">
        <v>205</v>
      </c>
      <c r="L8" s="207">
        <v>55</v>
      </c>
      <c r="M8" s="214"/>
      <c r="N8" s="208">
        <f>L8*0.8/35</f>
        <v>1.2571428571428571</v>
      </c>
      <c r="O8" s="241"/>
      <c r="P8" s="212">
        <f>(L8*$D$2)/1000</f>
        <v>93.5</v>
      </c>
      <c r="Q8" s="238" t="s">
        <v>206</v>
      </c>
      <c r="R8" s="237" t="s">
        <v>207</v>
      </c>
      <c r="S8" s="322" t="s">
        <v>208</v>
      </c>
      <c r="T8" s="323">
        <v>45</v>
      </c>
      <c r="U8" s="409"/>
      <c r="V8" s="221">
        <f>T8/35</f>
        <v>1.2857142857142858</v>
      </c>
      <c r="W8" s="222"/>
      <c r="X8" s="224">
        <f>(T8*$D$2)/1000</f>
        <v>76.5</v>
      </c>
      <c r="Y8" s="223" t="s">
        <v>206</v>
      </c>
      <c r="Z8" s="55" t="s">
        <v>209</v>
      </c>
      <c r="AA8" s="410" t="s">
        <v>210</v>
      </c>
      <c r="AB8" s="316">
        <v>75</v>
      </c>
      <c r="AC8" s="28"/>
      <c r="AD8" s="28">
        <f>AB8/40</f>
        <v>1.875</v>
      </c>
      <c r="AE8" s="28"/>
      <c r="AF8" s="129"/>
      <c r="AG8" s="29"/>
      <c r="AH8" s="242" t="s">
        <v>211</v>
      </c>
      <c r="AI8" s="411" t="s">
        <v>202</v>
      </c>
      <c r="AJ8" s="207">
        <v>110</v>
      </c>
      <c r="AK8" s="214"/>
      <c r="AL8" s="207">
        <f>AJ8*0.7/35</f>
        <v>2.2000000000000002</v>
      </c>
      <c r="AM8" s="228"/>
      <c r="AN8" s="209">
        <f>(AJ8*$D$2)/1000</f>
        <v>187</v>
      </c>
      <c r="AO8" s="408" t="s">
        <v>203</v>
      </c>
    </row>
    <row r="9" spans="1:41" s="63" customFormat="1" ht="14.1" customHeight="1" x14ac:dyDescent="0.25">
      <c r="A9" s="520"/>
      <c r="B9" s="237" t="s">
        <v>212</v>
      </c>
      <c r="C9" s="172" t="s">
        <v>213</v>
      </c>
      <c r="D9" s="246">
        <v>2.5</v>
      </c>
      <c r="E9" s="146"/>
      <c r="F9" s="184"/>
      <c r="G9" s="148"/>
      <c r="H9" s="129">
        <f>(D9*$D$2)/1000</f>
        <v>4.25</v>
      </c>
      <c r="I9" s="124"/>
      <c r="J9" s="161" t="s">
        <v>214</v>
      </c>
      <c r="K9" s="54" t="s">
        <v>215</v>
      </c>
      <c r="L9" s="45">
        <v>20</v>
      </c>
      <c r="M9" s="28"/>
      <c r="N9" s="33">
        <f>L9/40</f>
        <v>0.5</v>
      </c>
      <c r="O9" s="42"/>
      <c r="P9" s="129">
        <f>(L9*$D$2)/1000</f>
        <v>34</v>
      </c>
      <c r="Q9" s="29"/>
      <c r="R9" s="237" t="s">
        <v>216</v>
      </c>
      <c r="S9" s="72" t="s">
        <v>217</v>
      </c>
      <c r="T9" s="75">
        <v>50</v>
      </c>
      <c r="U9" s="34"/>
      <c r="V9" s="28">
        <f>T9*0.65/35</f>
        <v>0.9285714285714286</v>
      </c>
      <c r="W9" s="68"/>
      <c r="X9" s="129">
        <f>(T9*$D$2)/1000</f>
        <v>85</v>
      </c>
      <c r="Y9" s="29" t="s">
        <v>203</v>
      </c>
      <c r="Z9" s="46" t="s">
        <v>218</v>
      </c>
      <c r="AA9" s="24" t="s">
        <v>219</v>
      </c>
      <c r="AB9" s="45"/>
      <c r="AC9" s="12"/>
      <c r="AD9" s="28"/>
      <c r="AE9" s="42"/>
      <c r="AF9" s="129"/>
      <c r="AG9" s="29"/>
      <c r="AH9" s="325" t="s">
        <v>220</v>
      </c>
      <c r="AI9" s="24" t="s">
        <v>221</v>
      </c>
      <c r="AJ9" s="33">
        <v>50</v>
      </c>
      <c r="AK9" s="28"/>
      <c r="AL9" s="28"/>
      <c r="AM9" s="99">
        <f>AJ9/100</f>
        <v>0.5</v>
      </c>
      <c r="AN9" s="129">
        <f>(AJ9*$D$2)/1000</f>
        <v>85</v>
      </c>
      <c r="AO9" s="29"/>
    </row>
    <row r="10" spans="1:41" s="63" customFormat="1" ht="14.1" customHeight="1" x14ac:dyDescent="0.25">
      <c r="A10" s="520"/>
      <c r="B10" s="237" t="s">
        <v>84</v>
      </c>
      <c r="C10" s="172" t="s">
        <v>85</v>
      </c>
      <c r="D10" s="246">
        <v>1</v>
      </c>
      <c r="E10" s="150"/>
      <c r="F10" s="146"/>
      <c r="G10" s="148"/>
      <c r="H10" s="129">
        <f>(D10*$D$2)/1000</f>
        <v>1.7</v>
      </c>
      <c r="I10" s="124"/>
      <c r="J10" s="161" t="s">
        <v>222</v>
      </c>
      <c r="K10" s="54" t="s">
        <v>223</v>
      </c>
      <c r="L10" s="45">
        <v>2</v>
      </c>
      <c r="M10" s="28"/>
      <c r="N10" s="33"/>
      <c r="O10" s="42"/>
      <c r="P10" s="129">
        <f>(L10*$D$2)/1000</f>
        <v>3.4</v>
      </c>
      <c r="Q10" s="29"/>
      <c r="R10" s="237" t="s">
        <v>224</v>
      </c>
      <c r="S10" s="72" t="s">
        <v>225</v>
      </c>
      <c r="T10" s="75">
        <v>15</v>
      </c>
      <c r="U10" s="34"/>
      <c r="V10" s="28">
        <f>T10/60</f>
        <v>0.25</v>
      </c>
      <c r="W10" s="68"/>
      <c r="X10" s="129">
        <f>(T10*$D$2)/1000</f>
        <v>25.5</v>
      </c>
      <c r="Y10" s="29" t="s">
        <v>203</v>
      </c>
      <c r="Z10" s="412" t="s">
        <v>222</v>
      </c>
      <c r="AA10" s="42"/>
      <c r="AB10" s="42"/>
      <c r="AC10" s="34"/>
      <c r="AD10" s="34"/>
      <c r="AE10" s="42"/>
      <c r="AF10" s="129"/>
      <c r="AG10" s="29"/>
      <c r="AH10" s="325" t="s">
        <v>226</v>
      </c>
      <c r="AI10" s="24" t="s">
        <v>227</v>
      </c>
      <c r="AJ10" s="33">
        <v>1</v>
      </c>
      <c r="AK10" s="28"/>
      <c r="AL10" s="28"/>
      <c r="AM10" s="99">
        <f>AJ10/100</f>
        <v>0.01</v>
      </c>
      <c r="AN10" s="129"/>
      <c r="AO10" s="29"/>
    </row>
    <row r="11" spans="1:41" s="63" customFormat="1" ht="14.1" customHeight="1" x14ac:dyDescent="0.25">
      <c r="A11" s="520"/>
      <c r="B11" s="35"/>
      <c r="C11" s="172" t="s">
        <v>228</v>
      </c>
      <c r="D11" s="246">
        <v>1</v>
      </c>
      <c r="E11" s="150"/>
      <c r="F11" s="146"/>
      <c r="G11" s="148"/>
      <c r="H11" s="129">
        <f>(D11*$D$2)/1000</f>
        <v>1.7</v>
      </c>
      <c r="I11" s="124"/>
      <c r="J11" s="161" t="s">
        <v>229</v>
      </c>
      <c r="K11" s="54" t="s">
        <v>230</v>
      </c>
      <c r="L11" s="45">
        <v>15</v>
      </c>
      <c r="M11" s="217"/>
      <c r="N11" s="28"/>
      <c r="O11" s="42">
        <f>L11/100</f>
        <v>0.15</v>
      </c>
      <c r="P11" s="129">
        <f>(L11*$D$2)/1000</f>
        <v>25.5</v>
      </c>
      <c r="Q11" s="129"/>
      <c r="R11" s="237" t="s">
        <v>231</v>
      </c>
      <c r="S11" s="72" t="s">
        <v>232</v>
      </c>
      <c r="T11" s="75">
        <v>30</v>
      </c>
      <c r="U11" s="45"/>
      <c r="V11" s="33"/>
      <c r="W11" s="68">
        <f t="shared" ref="W11:W15" si="0">T11/100</f>
        <v>0.3</v>
      </c>
      <c r="X11" s="129">
        <f t="shared" ref="X11:X15" si="1">(T11*$D$2)/1000</f>
        <v>51</v>
      </c>
      <c r="Y11" s="125"/>
      <c r="Z11" s="46" t="s">
        <v>233</v>
      </c>
      <c r="AA11" s="42"/>
      <c r="AB11" s="42"/>
      <c r="AC11" s="28"/>
      <c r="AD11" s="12"/>
      <c r="AE11" s="42"/>
      <c r="AF11" s="129"/>
      <c r="AG11" s="29"/>
      <c r="AH11" s="161"/>
      <c r="AI11" s="22"/>
      <c r="AJ11" s="45"/>
      <c r="AK11" s="28"/>
      <c r="AL11" s="28"/>
      <c r="AM11" s="99"/>
      <c r="AN11" s="129"/>
      <c r="AO11" s="29"/>
    </row>
    <row r="12" spans="1:41" s="63" customFormat="1" ht="14.1" customHeight="1" x14ac:dyDescent="0.25">
      <c r="A12" s="520"/>
      <c r="B12" s="35"/>
      <c r="C12" s="172" t="s">
        <v>234</v>
      </c>
      <c r="D12" s="246">
        <v>25</v>
      </c>
      <c r="E12" s="146"/>
      <c r="F12" s="146"/>
      <c r="G12" s="42">
        <f>D12/100</f>
        <v>0.25</v>
      </c>
      <c r="H12" s="129">
        <f>(D12*$D$2)/1000</f>
        <v>42.5</v>
      </c>
      <c r="I12" s="124"/>
      <c r="J12" s="210" t="s">
        <v>235</v>
      </c>
      <c r="K12" s="22"/>
      <c r="L12" s="211"/>
      <c r="M12" s="48"/>
      <c r="N12" s="28"/>
      <c r="O12" s="42"/>
      <c r="P12" s="129">
        <f>(L12*$D$2)/1000</f>
        <v>0</v>
      </c>
      <c r="Q12" s="29"/>
      <c r="R12" s="237"/>
      <c r="S12" s="72" t="s">
        <v>236</v>
      </c>
      <c r="T12" s="75">
        <v>10</v>
      </c>
      <c r="U12" s="76"/>
      <c r="V12" s="34"/>
      <c r="W12" s="68">
        <f t="shared" si="0"/>
        <v>0.1</v>
      </c>
      <c r="X12" s="129">
        <f t="shared" si="1"/>
        <v>17</v>
      </c>
      <c r="Y12" s="29"/>
      <c r="Z12" s="46"/>
      <c r="AA12" s="22"/>
      <c r="AB12" s="45"/>
      <c r="AC12" s="34"/>
      <c r="AD12" s="34"/>
      <c r="AE12" s="139"/>
      <c r="AF12" s="129"/>
      <c r="AG12" s="29"/>
      <c r="AH12" s="161"/>
      <c r="AI12" s="22"/>
      <c r="AJ12" s="45"/>
      <c r="AK12" s="28"/>
      <c r="AL12" s="28"/>
      <c r="AM12" s="99"/>
      <c r="AN12" s="129"/>
      <c r="AO12" s="29"/>
    </row>
    <row r="13" spans="1:41" s="63" customFormat="1" ht="14.1" customHeight="1" x14ac:dyDescent="0.25">
      <c r="A13" s="520"/>
      <c r="B13" s="167"/>
      <c r="C13" s="19"/>
      <c r="D13" s="33"/>
      <c r="E13" s="44"/>
      <c r="F13" s="44"/>
      <c r="G13" s="44"/>
      <c r="H13" s="129"/>
      <c r="I13" s="29"/>
      <c r="J13" s="210"/>
      <c r="K13" s="72"/>
      <c r="L13" s="75"/>
      <c r="M13" s="28"/>
      <c r="N13" s="28"/>
      <c r="O13" s="44"/>
      <c r="P13" s="129"/>
      <c r="Q13" s="29"/>
      <c r="R13" s="237"/>
      <c r="S13" s="72" t="s">
        <v>237</v>
      </c>
      <c r="T13" s="75">
        <v>14</v>
      </c>
      <c r="U13" s="76"/>
      <c r="V13" s="38"/>
      <c r="W13" s="68">
        <f t="shared" si="0"/>
        <v>0.14000000000000001</v>
      </c>
      <c r="X13" s="129">
        <f t="shared" si="1"/>
        <v>23.8</v>
      </c>
      <c r="Y13" s="29"/>
      <c r="Z13" s="46"/>
      <c r="AA13" s="22"/>
      <c r="AB13" s="45"/>
      <c r="AC13" s="34"/>
      <c r="AD13" s="34"/>
      <c r="AE13" s="139"/>
      <c r="AF13" s="129"/>
      <c r="AG13" s="29"/>
      <c r="AH13" s="161"/>
      <c r="AI13" s="22"/>
      <c r="AJ13" s="45"/>
      <c r="AK13" s="34"/>
      <c r="AL13" s="34"/>
      <c r="AM13" s="99"/>
      <c r="AN13" s="129"/>
      <c r="AO13" s="29"/>
    </row>
    <row r="14" spans="1:41" s="63" customFormat="1" ht="14.1" customHeight="1" x14ac:dyDescent="0.25">
      <c r="A14" s="520"/>
      <c r="B14" s="46"/>
      <c r="C14" s="19"/>
      <c r="D14" s="33"/>
      <c r="E14" s="60"/>
      <c r="F14" s="60"/>
      <c r="G14" s="60"/>
      <c r="H14" s="129"/>
      <c r="I14" s="125"/>
      <c r="J14" s="237"/>
      <c r="K14" s="19"/>
      <c r="L14" s="33"/>
      <c r="M14" s="156"/>
      <c r="N14" s="28"/>
      <c r="O14" s="42"/>
      <c r="P14" s="129"/>
      <c r="Q14" s="29"/>
      <c r="R14" s="237"/>
      <c r="S14" s="72" t="s">
        <v>238</v>
      </c>
      <c r="T14" s="75">
        <v>2</v>
      </c>
      <c r="U14" s="28"/>
      <c r="V14" s="28"/>
      <c r="W14" s="42">
        <f t="shared" si="0"/>
        <v>0.02</v>
      </c>
      <c r="X14" s="129">
        <f t="shared" si="1"/>
        <v>3.4</v>
      </c>
      <c r="Y14" s="29"/>
      <c r="Z14" s="413"/>
      <c r="AA14" s="40"/>
      <c r="AB14" s="37"/>
      <c r="AC14" s="38"/>
      <c r="AD14" s="38"/>
      <c r="AE14" s="39"/>
      <c r="AF14" s="129"/>
      <c r="AG14" s="29"/>
      <c r="AH14" s="35"/>
      <c r="AI14" s="19"/>
      <c r="AJ14" s="33"/>
      <c r="AK14" s="34"/>
      <c r="AL14" s="38"/>
      <c r="AM14" s="42"/>
      <c r="AN14" s="129"/>
      <c r="AO14" s="29"/>
    </row>
    <row r="15" spans="1:41" s="63" customFormat="1" ht="14.1" customHeight="1" x14ac:dyDescent="0.25">
      <c r="A15" s="520"/>
      <c r="B15" s="414"/>
      <c r="C15" s="62"/>
      <c r="D15" s="12"/>
      <c r="E15" s="12"/>
      <c r="F15" s="12"/>
      <c r="G15" s="12"/>
      <c r="H15" s="129"/>
      <c r="I15" s="125"/>
      <c r="J15" s="210"/>
      <c r="K15" s="22"/>
      <c r="L15" s="211"/>
      <c r="M15" s="33"/>
      <c r="N15" s="38"/>
      <c r="O15" s="38"/>
      <c r="P15" s="129"/>
      <c r="Q15" s="29"/>
      <c r="R15" s="34"/>
      <c r="S15" s="415" t="s">
        <v>239</v>
      </c>
      <c r="T15" s="33">
        <v>25</v>
      </c>
      <c r="U15" s="68"/>
      <c r="V15" s="33"/>
      <c r="W15" s="99">
        <f t="shared" si="0"/>
        <v>0.25</v>
      </c>
      <c r="X15" s="129">
        <f t="shared" si="1"/>
        <v>42.5</v>
      </c>
      <c r="Y15" s="29"/>
      <c r="Z15" s="69"/>
      <c r="AA15" s="40"/>
      <c r="AB15" s="37"/>
      <c r="AC15" s="38"/>
      <c r="AD15" s="38"/>
      <c r="AE15" s="39"/>
      <c r="AF15" s="129"/>
      <c r="AG15" s="125"/>
      <c r="AH15" s="52"/>
      <c r="AI15" s="86"/>
      <c r="AJ15" s="236"/>
      <c r="AK15" s="41"/>
      <c r="AL15" s="38"/>
      <c r="AM15" s="42"/>
      <c r="AN15" s="129"/>
      <c r="AO15" s="29"/>
    </row>
    <row r="16" spans="1:41" s="63" customFormat="1" ht="14.1" customHeight="1" x14ac:dyDescent="0.25">
      <c r="A16" s="519" t="s">
        <v>81</v>
      </c>
      <c r="B16" s="206" t="s">
        <v>240</v>
      </c>
      <c r="C16" s="22" t="s">
        <v>241</v>
      </c>
      <c r="D16" s="99">
        <v>70</v>
      </c>
      <c r="E16" s="185"/>
      <c r="F16" s="149">
        <f>D16/80</f>
        <v>0.875</v>
      </c>
      <c r="G16" s="216"/>
      <c r="H16" s="129">
        <f>(D16*$D$2)/1000</f>
        <v>119</v>
      </c>
      <c r="I16" s="198"/>
      <c r="J16" s="258" t="s">
        <v>319</v>
      </c>
      <c r="K16" s="251" t="s">
        <v>320</v>
      </c>
      <c r="L16" s="260">
        <v>20</v>
      </c>
      <c r="M16" s="253"/>
      <c r="N16" s="252">
        <f>L16/50</f>
        <v>0.4</v>
      </c>
      <c r="O16" s="254"/>
      <c r="P16" s="255">
        <f>(L16*$D$2)/1000</f>
        <v>34</v>
      </c>
      <c r="Q16" s="336" t="s">
        <v>321</v>
      </c>
      <c r="R16" s="237" t="s">
        <v>242</v>
      </c>
      <c r="S16" s="72" t="s">
        <v>243</v>
      </c>
      <c r="T16" s="75">
        <v>45</v>
      </c>
      <c r="U16" s="76">
        <v>0.66666666666666663</v>
      </c>
      <c r="V16" s="28"/>
      <c r="W16" s="42"/>
      <c r="X16" s="129">
        <v>66</v>
      </c>
      <c r="Y16" s="29"/>
      <c r="Z16" s="329" t="s">
        <v>244</v>
      </c>
      <c r="AA16" s="416" t="s">
        <v>245</v>
      </c>
      <c r="AB16" s="417">
        <v>35</v>
      </c>
      <c r="AC16" s="418">
        <f>AB16/60</f>
        <v>0.58333333333333337</v>
      </c>
      <c r="AD16" s="417"/>
      <c r="AE16" s="419"/>
      <c r="AF16" s="420">
        <f>(AB16*$D$2)/1000</f>
        <v>59.5</v>
      </c>
      <c r="AG16" s="421" t="s">
        <v>246</v>
      </c>
      <c r="AH16" s="236" t="s">
        <v>312</v>
      </c>
      <c r="AI16" s="19" t="s">
        <v>313</v>
      </c>
      <c r="AJ16" s="33">
        <v>45</v>
      </c>
      <c r="AK16" s="12"/>
      <c r="AL16" s="12"/>
      <c r="AM16" s="99">
        <f>AJ16/100</f>
        <v>0.45</v>
      </c>
      <c r="AN16" s="129">
        <f>(AJ16*'[1]0830~0901'!$D$2)/1000</f>
        <v>74.25</v>
      </c>
      <c r="AO16" s="29"/>
    </row>
    <row r="17" spans="1:41" s="63" customFormat="1" ht="14.1" customHeight="1" x14ac:dyDescent="0.25">
      <c r="A17" s="519"/>
      <c r="B17" s="46" t="s">
        <v>248</v>
      </c>
      <c r="C17" s="22" t="s">
        <v>249</v>
      </c>
      <c r="D17" s="99">
        <v>5</v>
      </c>
      <c r="E17" s="146"/>
      <c r="F17" s="149">
        <f>D17*0.8/35</f>
        <v>0.11428571428571428</v>
      </c>
      <c r="G17" s="148"/>
      <c r="H17" s="129">
        <f>(D17*$D$2)/1000</f>
        <v>8.5</v>
      </c>
      <c r="I17" s="124"/>
      <c r="J17" s="264" t="s">
        <v>292</v>
      </c>
      <c r="K17" s="251" t="s">
        <v>287</v>
      </c>
      <c r="L17" s="252">
        <v>35</v>
      </c>
      <c r="M17" s="260"/>
      <c r="N17" s="253">
        <f>L17/55</f>
        <v>0.63636363636363635</v>
      </c>
      <c r="O17" s="254"/>
      <c r="P17" s="262">
        <f>(L17*$D$2)/1000</f>
        <v>59.5</v>
      </c>
      <c r="Q17" s="215" t="s">
        <v>246</v>
      </c>
      <c r="R17" s="237" t="s">
        <v>250</v>
      </c>
      <c r="S17" s="72"/>
      <c r="T17" s="75"/>
      <c r="U17" s="48"/>
      <c r="V17" s="28"/>
      <c r="W17" s="42"/>
      <c r="X17" s="129"/>
      <c r="Y17" s="29"/>
      <c r="Z17" s="425" t="s">
        <v>251</v>
      </c>
      <c r="AA17" s="22" t="s">
        <v>252</v>
      </c>
      <c r="AB17" s="48">
        <v>20</v>
      </c>
      <c r="AC17" s="28"/>
      <c r="AD17" s="28"/>
      <c r="AE17" s="42">
        <f>AB17/100</f>
        <v>0.2</v>
      </c>
      <c r="AF17" s="129">
        <f>(AB17*$D$2)/1000</f>
        <v>34</v>
      </c>
      <c r="AG17" s="29"/>
      <c r="AH17" s="237" t="s">
        <v>261</v>
      </c>
      <c r="AI17" s="19" t="s">
        <v>314</v>
      </c>
      <c r="AJ17" s="33">
        <v>30</v>
      </c>
      <c r="AK17" s="28">
        <f>AJ17/35</f>
        <v>0.8571428571428571</v>
      </c>
      <c r="AL17" s="28"/>
      <c r="AM17" s="44"/>
      <c r="AN17" s="129">
        <f>(AJ17*'[1]0830~0901'!$D$2)/1000</f>
        <v>49.5</v>
      </c>
      <c r="AO17" s="29"/>
    </row>
    <row r="18" spans="1:41" s="63" customFormat="1" ht="14.1" customHeight="1" x14ac:dyDescent="0.25">
      <c r="A18" s="519"/>
      <c r="B18" s="46" t="s">
        <v>110</v>
      </c>
      <c r="C18" s="22" t="s">
        <v>254</v>
      </c>
      <c r="D18" s="99">
        <v>1</v>
      </c>
      <c r="E18" s="150"/>
      <c r="F18" s="146"/>
      <c r="G18" s="148"/>
      <c r="H18" s="129">
        <f>(D18*$D$2)/1000</f>
        <v>1.7</v>
      </c>
      <c r="I18" s="124"/>
      <c r="J18" s="264" t="s">
        <v>322</v>
      </c>
      <c r="K18" s="273"/>
      <c r="L18" s="252"/>
      <c r="M18" s="304"/>
      <c r="N18" s="253"/>
      <c r="O18" s="254"/>
      <c r="P18" s="255"/>
      <c r="Q18" s="256"/>
      <c r="R18" s="237" t="s">
        <v>256</v>
      </c>
      <c r="S18" s="72"/>
      <c r="T18" s="75"/>
      <c r="U18" s="45"/>
      <c r="V18" s="33"/>
      <c r="W18" s="42"/>
      <c r="X18" s="129"/>
      <c r="Y18" s="125"/>
      <c r="Z18" s="425" t="s">
        <v>201</v>
      </c>
      <c r="AA18" s="22" t="s">
        <v>323</v>
      </c>
      <c r="AB18" s="48">
        <v>35</v>
      </c>
      <c r="AC18" s="47"/>
      <c r="AD18" s="33">
        <f>AB18/50</f>
        <v>0.7</v>
      </c>
      <c r="AE18" s="42"/>
      <c r="AF18" s="129">
        <f>(AB18*$D$2)/1000</f>
        <v>59.5</v>
      </c>
      <c r="AG18" s="29"/>
      <c r="AH18" s="237" t="s">
        <v>315</v>
      </c>
      <c r="AI18" s="19" t="s">
        <v>316</v>
      </c>
      <c r="AJ18" s="33">
        <v>5</v>
      </c>
      <c r="AK18" s="76"/>
      <c r="AL18" s="28"/>
      <c r="AM18" s="183">
        <f>AJ18/100</f>
        <v>0.05</v>
      </c>
      <c r="AN18" s="129">
        <f>(AJ18*$D$2)/1000</f>
        <v>8.5</v>
      </c>
      <c r="AO18" s="29"/>
    </row>
    <row r="19" spans="1:41" s="63" customFormat="1" ht="14.1" customHeight="1" x14ac:dyDescent="0.25">
      <c r="A19" s="519"/>
      <c r="B19" s="46" t="s">
        <v>111</v>
      </c>
      <c r="C19" s="22" t="s">
        <v>258</v>
      </c>
      <c r="D19" s="99">
        <v>1</v>
      </c>
      <c r="E19" s="217"/>
      <c r="F19" s="33"/>
      <c r="G19" s="42">
        <f>D19/100</f>
        <v>0.01</v>
      </c>
      <c r="H19" s="129">
        <f>(D19*$D$2)/1000</f>
        <v>1.7</v>
      </c>
      <c r="I19" s="29"/>
      <c r="J19" s="264" t="s">
        <v>56</v>
      </c>
      <c r="K19" s="251"/>
      <c r="L19" s="445"/>
      <c r="M19" s="304"/>
      <c r="N19" s="261"/>
      <c r="O19" s="267"/>
      <c r="P19" s="255"/>
      <c r="Q19" s="256"/>
      <c r="R19" s="46"/>
      <c r="S19" s="22"/>
      <c r="T19" s="33"/>
      <c r="U19" s="68"/>
      <c r="V19" s="45"/>
      <c r="W19" s="28"/>
      <c r="X19" s="129"/>
      <c r="Y19" s="29"/>
      <c r="Z19" s="425" t="s">
        <v>259</v>
      </c>
      <c r="AA19" s="22" t="s">
        <v>260</v>
      </c>
      <c r="AB19" s="48">
        <v>25</v>
      </c>
      <c r="AC19" s="28"/>
      <c r="AD19" s="28"/>
      <c r="AE19" s="42">
        <f>AB19/100</f>
        <v>0.25</v>
      </c>
      <c r="AF19" s="129">
        <f>(AB19*$D$2)/1000</f>
        <v>42.5</v>
      </c>
      <c r="AG19" s="29"/>
      <c r="AH19" s="237" t="s">
        <v>317</v>
      </c>
      <c r="AI19" s="19"/>
      <c r="AJ19" s="33"/>
      <c r="AK19" s="76"/>
      <c r="AL19" s="28"/>
      <c r="AM19" s="183"/>
      <c r="AN19" s="129"/>
      <c r="AO19" s="29"/>
    </row>
    <row r="20" spans="1:41" s="63" customFormat="1" ht="14.1" customHeight="1" x14ac:dyDescent="0.25">
      <c r="A20" s="519"/>
      <c r="B20" s="210" t="s">
        <v>235</v>
      </c>
      <c r="C20" s="19"/>
      <c r="D20" s="33"/>
      <c r="E20" s="146"/>
      <c r="F20" s="146"/>
      <c r="G20" s="148"/>
      <c r="H20" s="129"/>
      <c r="I20" s="124"/>
      <c r="J20" s="446" t="s">
        <v>318</v>
      </c>
      <c r="K20" s="269"/>
      <c r="L20" s="447"/>
      <c r="M20" s="304"/>
      <c r="N20" s="252"/>
      <c r="O20" s="254"/>
      <c r="P20" s="255"/>
      <c r="Q20" s="256"/>
      <c r="R20" s="46"/>
      <c r="S20" s="22"/>
      <c r="T20" s="33"/>
      <c r="U20" s="68"/>
      <c r="V20" s="45"/>
      <c r="W20" s="28"/>
      <c r="X20" s="129"/>
      <c r="Y20" s="29"/>
      <c r="Z20" s="170"/>
      <c r="AA20" s="67"/>
      <c r="AB20" s="33"/>
      <c r="AC20" s="28"/>
      <c r="AD20" s="28"/>
      <c r="AE20" s="42"/>
      <c r="AF20" s="131"/>
      <c r="AG20" s="58"/>
      <c r="AH20" s="71" t="s">
        <v>318</v>
      </c>
      <c r="AI20" s="19"/>
      <c r="AJ20" s="45"/>
      <c r="AK20" s="28"/>
      <c r="AL20" s="28"/>
      <c r="AM20" s="99"/>
      <c r="AN20" s="129"/>
      <c r="AO20" s="29"/>
    </row>
    <row r="21" spans="1:41" s="63" customFormat="1" ht="14.1" customHeight="1" x14ac:dyDescent="0.25">
      <c r="A21" s="519"/>
      <c r="B21" s="245"/>
      <c r="C21" s="22"/>
      <c r="D21" s="45"/>
      <c r="E21" s="34"/>
      <c r="F21" s="34"/>
      <c r="G21" s="44"/>
      <c r="H21" s="129"/>
      <c r="I21" s="197"/>
      <c r="J21" s="210"/>
      <c r="K21" s="22"/>
      <c r="L21" s="45"/>
      <c r="M21" s="139"/>
      <c r="N21" s="28"/>
      <c r="O21" s="33"/>
      <c r="P21" s="129"/>
      <c r="Q21" s="197"/>
      <c r="R21" s="70"/>
      <c r="S21" s="191"/>
      <c r="T21" s="12"/>
      <c r="U21" s="51"/>
      <c r="V21" s="51"/>
      <c r="W21" s="51"/>
      <c r="X21" s="129"/>
      <c r="Y21" s="145"/>
      <c r="Z21" s="27"/>
      <c r="AA21" s="19"/>
      <c r="AB21" s="33"/>
      <c r="AC21" s="51"/>
      <c r="AD21" s="28"/>
      <c r="AE21" s="42"/>
      <c r="AF21" s="129"/>
      <c r="AG21" s="125"/>
      <c r="AH21" s="444"/>
      <c r="AI21" s="22"/>
      <c r="AJ21" s="45"/>
      <c r="AK21" s="34"/>
      <c r="AL21" s="34"/>
      <c r="AM21" s="44"/>
      <c r="AN21" s="129"/>
      <c r="AO21" s="197"/>
    </row>
    <row r="22" spans="1:41" s="63" customFormat="1" ht="14.1" customHeight="1" x14ac:dyDescent="0.25">
      <c r="A22" s="519"/>
      <c r="B22" s="27"/>
      <c r="C22" s="62"/>
      <c r="D22" s="12"/>
      <c r="E22" s="12"/>
      <c r="F22" s="12"/>
      <c r="G22" s="51"/>
      <c r="H22" s="129"/>
      <c r="I22" s="125"/>
      <c r="J22" s="426"/>
      <c r="K22" s="22"/>
      <c r="L22" s="45"/>
      <c r="M22" s="39"/>
      <c r="N22" s="28"/>
      <c r="O22" s="33"/>
      <c r="P22" s="129"/>
      <c r="Q22" s="29"/>
      <c r="R22" s="326"/>
      <c r="S22" s="72"/>
      <c r="T22" s="75"/>
      <c r="U22" s="60"/>
      <c r="V22" s="60"/>
      <c r="W22" s="60"/>
      <c r="X22" s="129"/>
      <c r="Y22" s="125"/>
      <c r="Z22" s="426"/>
      <c r="AA22" s="22"/>
      <c r="AB22" s="45"/>
      <c r="AC22" s="39"/>
      <c r="AD22" s="28"/>
      <c r="AE22" s="33"/>
      <c r="AF22" s="129"/>
      <c r="AG22" s="29"/>
      <c r="AH22" s="167"/>
      <c r="AI22" s="73"/>
      <c r="AJ22" s="12"/>
      <c r="AK22" s="48"/>
      <c r="AL22" s="43"/>
      <c r="AM22" s="28"/>
      <c r="AN22" s="129"/>
      <c r="AO22" s="29"/>
    </row>
    <row r="23" spans="1:41" s="63" customFormat="1" ht="14.1" customHeight="1" x14ac:dyDescent="0.25">
      <c r="A23" s="519"/>
      <c r="B23" s="70"/>
      <c r="C23" s="191"/>
      <c r="D23" s="12"/>
      <c r="E23" s="12"/>
      <c r="F23" s="12"/>
      <c r="G23" s="42"/>
      <c r="H23" s="129"/>
      <c r="I23" s="125"/>
      <c r="J23" s="69"/>
      <c r="K23" s="88"/>
      <c r="L23" s="89"/>
      <c r="M23" s="12"/>
      <c r="N23" s="12"/>
      <c r="O23" s="12"/>
      <c r="P23" s="129"/>
      <c r="Q23" s="29"/>
      <c r="R23" s="69"/>
      <c r="S23" s="62"/>
      <c r="T23" s="12"/>
      <c r="U23" s="12"/>
      <c r="V23" s="12"/>
      <c r="W23" s="12"/>
      <c r="X23" s="129"/>
      <c r="Y23" s="125"/>
      <c r="Z23" s="429"/>
      <c r="AA23" s="427"/>
      <c r="AB23" s="430"/>
      <c r="AC23" s="83"/>
      <c r="AD23" s="51"/>
      <c r="AE23" s="12"/>
      <c r="AF23" s="129"/>
      <c r="AG23" s="29"/>
      <c r="AH23" s="69"/>
      <c r="AI23" s="87"/>
      <c r="AJ23" s="38"/>
      <c r="AK23" s="28"/>
      <c r="AL23" s="51"/>
      <c r="AM23" s="51"/>
      <c r="AN23" s="129"/>
      <c r="AO23" s="29"/>
    </row>
    <row r="24" spans="1:41" s="63" customFormat="1" ht="14.1" customHeight="1" x14ac:dyDescent="0.25">
      <c r="A24" s="520" t="s">
        <v>82</v>
      </c>
      <c r="B24" s="233" t="s">
        <v>263</v>
      </c>
      <c r="C24" s="213" t="s">
        <v>264</v>
      </c>
      <c r="D24" s="234">
        <v>100</v>
      </c>
      <c r="E24" s="235"/>
      <c r="F24" s="235"/>
      <c r="G24" s="228">
        <f>D24/100</f>
        <v>1</v>
      </c>
      <c r="H24" s="209">
        <f>(D24*$D$2)/1000</f>
        <v>170</v>
      </c>
      <c r="I24" s="215" t="s">
        <v>246</v>
      </c>
      <c r="J24" s="233" t="s">
        <v>265</v>
      </c>
      <c r="K24" s="213" t="s">
        <v>266</v>
      </c>
      <c r="L24" s="234">
        <v>100</v>
      </c>
      <c r="M24" s="214"/>
      <c r="N24" s="235"/>
      <c r="O24" s="228">
        <f>L24/100</f>
        <v>1</v>
      </c>
      <c r="P24" s="209">
        <f>(L24*$D$2)/1000</f>
        <v>170</v>
      </c>
      <c r="Q24" s="238" t="s">
        <v>203</v>
      </c>
      <c r="R24" s="233" t="s">
        <v>263</v>
      </c>
      <c r="S24" s="213" t="s">
        <v>267</v>
      </c>
      <c r="T24" s="234">
        <v>75</v>
      </c>
      <c r="U24" s="235"/>
      <c r="V24" s="235"/>
      <c r="W24" s="228">
        <f>T24/100</f>
        <v>0.75</v>
      </c>
      <c r="X24" s="209">
        <f>(T24*$D$2)/1000</f>
        <v>127.5</v>
      </c>
      <c r="Y24" s="215" t="s">
        <v>246</v>
      </c>
      <c r="Z24" s="233" t="s">
        <v>263</v>
      </c>
      <c r="AA24" s="213" t="s">
        <v>264</v>
      </c>
      <c r="AB24" s="339">
        <v>100</v>
      </c>
      <c r="AC24" s="214"/>
      <c r="AD24" s="214"/>
      <c r="AE24" s="241">
        <f>AB24/100</f>
        <v>1</v>
      </c>
      <c r="AF24" s="209">
        <v>104</v>
      </c>
      <c r="AG24" s="215" t="s">
        <v>246</v>
      </c>
      <c r="AH24" s="233" t="s">
        <v>263</v>
      </c>
      <c r="AI24" s="213" t="s">
        <v>264</v>
      </c>
      <c r="AJ24" s="234">
        <v>80</v>
      </c>
      <c r="AK24" s="235"/>
      <c r="AL24" s="235"/>
      <c r="AM24" s="228">
        <f>AJ24/100</f>
        <v>0.8</v>
      </c>
      <c r="AN24" s="209">
        <f>(AJ24*$D$2)/1000</f>
        <v>136</v>
      </c>
      <c r="AO24" s="215" t="s">
        <v>246</v>
      </c>
    </row>
    <row r="25" spans="1:41" s="63" customFormat="1" ht="14.1" customHeight="1" x14ac:dyDescent="0.25">
      <c r="A25" s="520"/>
      <c r="B25" s="233" t="s">
        <v>255</v>
      </c>
      <c r="C25" s="504" t="s">
        <v>268</v>
      </c>
      <c r="D25" s="49"/>
      <c r="E25" s="28"/>
      <c r="F25" s="28"/>
      <c r="G25" s="28"/>
      <c r="H25" s="129"/>
      <c r="I25" s="29"/>
      <c r="J25" s="233" t="s">
        <v>269</v>
      </c>
      <c r="K25" s="504" t="s">
        <v>270</v>
      </c>
      <c r="L25" s="49"/>
      <c r="M25" s="47"/>
      <c r="N25" s="28"/>
      <c r="O25" s="44"/>
      <c r="P25" s="129"/>
      <c r="Q25" s="29"/>
      <c r="R25" s="233" t="s">
        <v>271</v>
      </c>
      <c r="S25" s="504" t="s">
        <v>270</v>
      </c>
      <c r="T25" s="45"/>
      <c r="U25" s="47"/>
      <c r="V25" s="28"/>
      <c r="W25" s="42"/>
      <c r="X25" s="129"/>
      <c r="Y25" s="29"/>
      <c r="Z25" s="233" t="s">
        <v>271</v>
      </c>
      <c r="AA25" s="504" t="s">
        <v>270</v>
      </c>
      <c r="AB25" s="49"/>
      <c r="AC25" s="47"/>
      <c r="AD25" s="28"/>
      <c r="AE25" s="44"/>
      <c r="AF25" s="129"/>
      <c r="AG25" s="29"/>
      <c r="AH25" s="233" t="s">
        <v>271</v>
      </c>
      <c r="AI25" s="504" t="s">
        <v>270</v>
      </c>
      <c r="AJ25" s="49"/>
      <c r="AK25" s="47"/>
      <c r="AL25" s="28"/>
      <c r="AM25" s="44"/>
      <c r="AN25" s="129"/>
      <c r="AO25" s="29"/>
    </row>
    <row r="26" spans="1:41" s="63" customFormat="1" ht="14.1" customHeight="1" x14ac:dyDescent="0.25">
      <c r="A26" s="520"/>
      <c r="B26" s="233" t="s">
        <v>272</v>
      </c>
      <c r="C26" s="517"/>
      <c r="D26" s="12"/>
      <c r="E26" s="51"/>
      <c r="F26" s="51"/>
      <c r="G26" s="51"/>
      <c r="H26" s="129"/>
      <c r="I26" s="29"/>
      <c r="J26" s="233" t="s">
        <v>273</v>
      </c>
      <c r="K26" s="505"/>
      <c r="L26" s="239"/>
      <c r="M26" s="47"/>
      <c r="N26" s="51"/>
      <c r="O26" s="44"/>
      <c r="P26" s="129"/>
      <c r="Q26" s="125"/>
      <c r="R26" s="233" t="s">
        <v>273</v>
      </c>
      <c r="S26" s="505"/>
      <c r="T26" s="45"/>
      <c r="U26" s="47"/>
      <c r="V26" s="51"/>
      <c r="W26" s="44"/>
      <c r="X26" s="129"/>
      <c r="Y26" s="29"/>
      <c r="Z26" s="233" t="s">
        <v>273</v>
      </c>
      <c r="AA26" s="505"/>
      <c r="AB26" s="239"/>
      <c r="AC26" s="47"/>
      <c r="AD26" s="51"/>
      <c r="AE26" s="44"/>
      <c r="AF26" s="129"/>
      <c r="AG26" s="125"/>
      <c r="AH26" s="233" t="s">
        <v>273</v>
      </c>
      <c r="AI26" s="505"/>
      <c r="AJ26" s="239"/>
      <c r="AK26" s="47"/>
      <c r="AL26" s="51"/>
      <c r="AM26" s="44"/>
      <c r="AN26" s="129"/>
      <c r="AO26" s="29"/>
    </row>
    <row r="27" spans="1:41" s="63" customFormat="1" ht="14.1" customHeight="1" x14ac:dyDescent="0.25">
      <c r="A27" s="520"/>
      <c r="B27" s="34" t="s">
        <v>274</v>
      </c>
      <c r="C27" s="518"/>
      <c r="D27" s="33"/>
      <c r="E27" s="28"/>
      <c r="F27" s="28"/>
      <c r="G27" s="42"/>
      <c r="H27" s="129"/>
      <c r="I27" s="29"/>
      <c r="J27" s="237" t="s">
        <v>274</v>
      </c>
      <c r="K27" s="506"/>
      <c r="L27" s="45"/>
      <c r="M27" s="47"/>
      <c r="N27" s="28"/>
      <c r="O27" s="44"/>
      <c r="P27" s="129"/>
      <c r="Q27" s="29"/>
      <c r="R27" s="34" t="s">
        <v>274</v>
      </c>
      <c r="S27" s="506"/>
      <c r="T27" s="45"/>
      <c r="U27" s="47"/>
      <c r="V27" s="28"/>
      <c r="W27" s="44"/>
      <c r="X27" s="129"/>
      <c r="Y27" s="29"/>
      <c r="Z27" s="34" t="s">
        <v>274</v>
      </c>
      <c r="AA27" s="506"/>
      <c r="AB27" s="45"/>
      <c r="AC27" s="47"/>
      <c r="AD27" s="28"/>
      <c r="AE27" s="44"/>
      <c r="AF27" s="129"/>
      <c r="AG27" s="29"/>
      <c r="AH27" s="34" t="s">
        <v>274</v>
      </c>
      <c r="AI27" s="506"/>
      <c r="AJ27" s="45"/>
      <c r="AK27" s="47"/>
      <c r="AL27" s="28"/>
      <c r="AM27" s="44"/>
      <c r="AN27" s="129"/>
      <c r="AO27" s="29"/>
    </row>
    <row r="28" spans="1:41" s="63" customFormat="1" ht="14.1" customHeight="1" x14ac:dyDescent="0.25">
      <c r="A28" s="507" t="s">
        <v>14</v>
      </c>
      <c r="B28" s="206" t="s">
        <v>275</v>
      </c>
      <c r="C28" s="19" t="s">
        <v>276</v>
      </c>
      <c r="D28" s="33">
        <v>10</v>
      </c>
      <c r="E28" s="28"/>
      <c r="F28" s="33">
        <f>D28/55</f>
        <v>0.18181818181818182</v>
      </c>
      <c r="G28" s="43"/>
      <c r="H28" s="129">
        <f>(D28*$D$2)/1000</f>
        <v>17</v>
      </c>
      <c r="I28" s="29"/>
      <c r="J28" s="206" t="s">
        <v>112</v>
      </c>
      <c r="K28" s="19" t="s">
        <v>113</v>
      </c>
      <c r="L28" s="33">
        <v>30</v>
      </c>
      <c r="M28" s="28"/>
      <c r="N28" s="33"/>
      <c r="O28" s="42">
        <f>L28/100</f>
        <v>0.3</v>
      </c>
      <c r="P28" s="129">
        <f>(L28*$D$2)/1000</f>
        <v>51</v>
      </c>
      <c r="Q28" s="29"/>
      <c r="R28" s="236"/>
      <c r="S28" s="19"/>
      <c r="T28" s="33"/>
      <c r="U28" s="28"/>
      <c r="V28" s="28"/>
      <c r="W28" s="68"/>
      <c r="X28" s="129"/>
      <c r="Y28" s="29"/>
      <c r="Z28" s="204" t="s">
        <v>277</v>
      </c>
      <c r="AA28" s="22" t="s">
        <v>278</v>
      </c>
      <c r="AB28" s="81">
        <v>15</v>
      </c>
      <c r="AC28" s="28">
        <f>AB28/25</f>
        <v>0.6</v>
      </c>
      <c r="AD28" s="11"/>
      <c r="AE28" s="11"/>
      <c r="AF28" s="129">
        <v>10</v>
      </c>
      <c r="AG28" s="29"/>
      <c r="AH28" s="236" t="s">
        <v>279</v>
      </c>
      <c r="AI28" s="431" t="s">
        <v>280</v>
      </c>
      <c r="AJ28" s="75">
        <v>15</v>
      </c>
      <c r="AK28" s="43"/>
      <c r="AL28" s="43"/>
      <c r="AM28" s="44">
        <f>AJ28/100</f>
        <v>0.15</v>
      </c>
      <c r="AN28" s="129">
        <f>(AJ28*$D$2)/1000</f>
        <v>25.5</v>
      </c>
      <c r="AO28" s="29"/>
    </row>
    <row r="29" spans="1:41" s="63" customFormat="1" ht="14.1" customHeight="1" x14ac:dyDescent="0.25">
      <c r="A29" s="507"/>
      <c r="B29" s="46" t="s">
        <v>198</v>
      </c>
      <c r="C29" s="22" t="s">
        <v>281</v>
      </c>
      <c r="D29" s="45">
        <v>30</v>
      </c>
      <c r="E29" s="146">
        <f>D29/60</f>
        <v>0.5</v>
      </c>
      <c r="F29" s="184"/>
      <c r="G29" s="148"/>
      <c r="H29" s="129">
        <f>(D29*$D$2)/1000</f>
        <v>51</v>
      </c>
      <c r="I29" s="124"/>
      <c r="J29" s="46" t="s">
        <v>114</v>
      </c>
      <c r="K29" s="22" t="s">
        <v>311</v>
      </c>
      <c r="L29" s="45">
        <v>15</v>
      </c>
      <c r="M29" s="28"/>
      <c r="N29" s="28">
        <f>L29*0.5/35</f>
        <v>0.21428571428571427</v>
      </c>
      <c r="O29" s="43"/>
      <c r="P29" s="129">
        <f t="shared" ref="P29" si="2">(L29*$D$2)/1000</f>
        <v>25.5</v>
      </c>
      <c r="Q29" s="29"/>
      <c r="R29" s="55"/>
      <c r="S29" s="22"/>
      <c r="T29" s="45"/>
      <c r="U29" s="146"/>
      <c r="V29" s="184"/>
      <c r="W29" s="148"/>
      <c r="X29" s="129"/>
      <c r="Y29" s="124"/>
      <c r="Z29" s="161" t="s">
        <v>283</v>
      </c>
      <c r="AA29" s="22" t="s">
        <v>284</v>
      </c>
      <c r="AB29" s="81">
        <v>10</v>
      </c>
      <c r="AC29" s="28">
        <f>AB29/20</f>
        <v>0.5</v>
      </c>
      <c r="AD29" s="11"/>
      <c r="AE29" s="11"/>
      <c r="AF29" s="129">
        <v>10</v>
      </c>
      <c r="AG29" s="29"/>
      <c r="AH29" s="237" t="s">
        <v>285</v>
      </c>
      <c r="AI29" s="431" t="s">
        <v>286</v>
      </c>
      <c r="AJ29" s="75">
        <v>20</v>
      </c>
      <c r="AK29" s="28"/>
      <c r="AL29" s="33">
        <f>AJ29*0.5/35</f>
        <v>0.2857142857142857</v>
      </c>
      <c r="AM29" s="28"/>
      <c r="AN29" s="129">
        <f>(AJ29*$D$2)/1000</f>
        <v>34</v>
      </c>
      <c r="AO29" s="29"/>
    </row>
    <row r="30" spans="1:41" s="63" customFormat="1" ht="14.1" customHeight="1" x14ac:dyDescent="0.25">
      <c r="A30" s="507"/>
      <c r="B30" s="55" t="s">
        <v>287</v>
      </c>
      <c r="C30" s="22" t="s">
        <v>288</v>
      </c>
      <c r="D30" s="48">
        <v>20</v>
      </c>
      <c r="E30" s="28"/>
      <c r="F30" s="28"/>
      <c r="G30" s="42">
        <f>D30/100</f>
        <v>0.2</v>
      </c>
      <c r="H30" s="129">
        <f>(D30*$D$2)/1000</f>
        <v>34</v>
      </c>
      <c r="I30" s="29"/>
      <c r="J30" s="55" t="s">
        <v>308</v>
      </c>
      <c r="K30" s="24"/>
      <c r="L30" s="45"/>
      <c r="M30" s="150"/>
      <c r="N30" s="184"/>
      <c r="O30" s="148"/>
      <c r="P30" s="129"/>
      <c r="Q30" s="124"/>
      <c r="R30" s="55"/>
      <c r="S30" s="54"/>
      <c r="T30" s="45"/>
      <c r="U30" s="150"/>
      <c r="V30" s="184"/>
      <c r="W30" s="148"/>
      <c r="X30" s="129"/>
      <c r="Y30" s="145"/>
      <c r="Z30" s="161" t="s">
        <v>290</v>
      </c>
      <c r="AA30" s="22"/>
      <c r="AB30" s="45"/>
      <c r="AC30" s="49"/>
      <c r="AD30" s="49"/>
      <c r="AE30" s="44"/>
      <c r="AF30" s="29"/>
      <c r="AG30" s="29"/>
      <c r="AH30" s="237" t="s">
        <v>233</v>
      </c>
      <c r="AI30" s="72"/>
      <c r="AJ30" s="75"/>
      <c r="AK30" s="150"/>
      <c r="AL30" s="184"/>
      <c r="AM30" s="148"/>
      <c r="AN30" s="129"/>
      <c r="AO30" s="124"/>
    </row>
    <row r="31" spans="1:41" s="30" customFormat="1" ht="14.1" customHeight="1" x14ac:dyDescent="0.25">
      <c r="A31" s="507"/>
      <c r="B31" s="55" t="s">
        <v>247</v>
      </c>
      <c r="C31" s="24"/>
      <c r="D31" s="45"/>
      <c r="E31" s="320"/>
      <c r="F31" s="184"/>
      <c r="G31" s="148"/>
      <c r="H31" s="129"/>
      <c r="I31" s="29"/>
      <c r="J31" s="55" t="s">
        <v>310</v>
      </c>
      <c r="K31" s="24"/>
      <c r="L31" s="45"/>
      <c r="M31" s="320"/>
      <c r="N31" s="184"/>
      <c r="O31" s="148"/>
      <c r="P31" s="129"/>
      <c r="Q31" s="29"/>
      <c r="R31" s="55"/>
      <c r="S31" s="330"/>
      <c r="T31" s="56"/>
      <c r="U31" s="320"/>
      <c r="V31" s="184"/>
      <c r="W31" s="148"/>
      <c r="X31" s="129"/>
      <c r="Y31" s="29"/>
      <c r="Z31" s="161" t="s">
        <v>292</v>
      </c>
      <c r="AA31" s="22"/>
      <c r="AB31" s="45"/>
      <c r="AC31" s="57"/>
      <c r="AD31" s="57"/>
      <c r="AE31" s="57"/>
      <c r="AF31" s="29"/>
      <c r="AG31" s="29"/>
      <c r="AH31" s="237" t="s">
        <v>291</v>
      </c>
      <c r="AI31" s="19"/>
      <c r="AJ31" s="33"/>
      <c r="AK31" s="320"/>
      <c r="AL31" s="184"/>
      <c r="AM31" s="148"/>
      <c r="AN31" s="129"/>
      <c r="AO31" s="29"/>
    </row>
    <row r="32" spans="1:41" s="30" customFormat="1" ht="14.1" customHeight="1" x14ac:dyDescent="0.25">
      <c r="A32" s="507"/>
      <c r="B32" s="55" t="s">
        <v>231</v>
      </c>
      <c r="C32" s="19"/>
      <c r="D32" s="33"/>
      <c r="E32" s="56"/>
      <c r="F32" s="45"/>
      <c r="G32" s="33"/>
      <c r="H32" s="129"/>
      <c r="I32" s="29"/>
      <c r="J32" s="55" t="s">
        <v>115</v>
      </c>
      <c r="K32" s="19"/>
      <c r="L32" s="33"/>
      <c r="M32" s="56"/>
      <c r="N32" s="45"/>
      <c r="O32" s="33"/>
      <c r="P32" s="129"/>
      <c r="Q32" s="29"/>
      <c r="R32" s="55"/>
      <c r="S32" s="330"/>
      <c r="T32" s="56"/>
      <c r="U32" s="61"/>
      <c r="V32" s="61"/>
      <c r="W32" s="44"/>
      <c r="X32" s="29"/>
      <c r="Y32" s="29"/>
      <c r="Z32" s="161" t="s">
        <v>231</v>
      </c>
      <c r="AA32" s="19"/>
      <c r="AB32" s="33"/>
      <c r="AC32" s="45"/>
      <c r="AD32" s="45"/>
      <c r="AE32" s="45"/>
      <c r="AF32" s="162"/>
      <c r="AG32" s="29"/>
      <c r="AH32" s="237" t="s">
        <v>11</v>
      </c>
      <c r="AI32" s="19"/>
      <c r="AJ32" s="33"/>
      <c r="AK32" s="56"/>
      <c r="AL32" s="45"/>
      <c r="AM32" s="33"/>
      <c r="AN32" s="129"/>
      <c r="AO32" s="29"/>
    </row>
    <row r="33" spans="1:41" s="30" customFormat="1" ht="14.1" customHeight="1" x14ac:dyDescent="0.25">
      <c r="A33" s="507"/>
      <c r="B33" s="105"/>
      <c r="C33" s="101"/>
      <c r="D33" s="102"/>
      <c r="E33" s="106"/>
      <c r="F33" s="106"/>
      <c r="G33" s="106"/>
      <c r="H33" s="130"/>
      <c r="I33" s="104"/>
      <c r="J33" s="105"/>
      <c r="K33" s="432"/>
      <c r="L33" s="433"/>
      <c r="M33" s="103"/>
      <c r="N33" s="103"/>
      <c r="O33" s="103"/>
      <c r="P33" s="130"/>
      <c r="Q33" s="120"/>
      <c r="R33" s="105"/>
      <c r="S33" s="101"/>
      <c r="T33" s="102"/>
      <c r="U33" s="103"/>
      <c r="V33" s="103"/>
      <c r="W33" s="103"/>
      <c r="X33" s="130"/>
      <c r="Y33" s="120"/>
      <c r="Z33" s="105"/>
      <c r="AA33" s="432"/>
      <c r="AB33" s="433"/>
      <c r="AC33" s="103"/>
      <c r="AD33" s="103"/>
      <c r="AE33" s="103"/>
      <c r="AF33" s="130"/>
      <c r="AG33" s="120"/>
      <c r="AH33" s="105"/>
      <c r="AI33" s="101"/>
      <c r="AJ33" s="102"/>
      <c r="AK33" s="103"/>
      <c r="AL33" s="103"/>
      <c r="AM33" s="103"/>
      <c r="AN33" s="130"/>
      <c r="AO33" s="120"/>
    </row>
    <row r="34" spans="1:41" s="30" customFormat="1" ht="14.1" customHeight="1" x14ac:dyDescent="0.25">
      <c r="A34" s="507"/>
      <c r="B34" s="105"/>
      <c r="C34" s="432" t="s">
        <v>294</v>
      </c>
      <c r="D34" s="433">
        <v>1</v>
      </c>
      <c r="E34" s="106"/>
      <c r="F34" s="106"/>
      <c r="G34" s="106"/>
      <c r="H34" s="130"/>
      <c r="I34" s="104"/>
      <c r="J34" s="105"/>
      <c r="K34" s="432"/>
      <c r="L34" s="433"/>
      <c r="M34" s="103"/>
      <c r="N34" s="103"/>
      <c r="O34" s="103"/>
      <c r="P34" s="130"/>
      <c r="Q34" s="129"/>
      <c r="R34" s="120"/>
      <c r="S34" s="432" t="s">
        <v>294</v>
      </c>
      <c r="T34" s="432">
        <v>1</v>
      </c>
      <c r="U34" s="433">
        <v>1</v>
      </c>
      <c r="V34" s="103"/>
      <c r="W34" s="103"/>
      <c r="X34" s="103"/>
      <c r="Y34" s="130"/>
      <c r="Z34" s="120"/>
      <c r="AA34" s="101"/>
      <c r="AB34" s="102"/>
      <c r="AC34" s="103"/>
      <c r="AD34" s="103"/>
      <c r="AE34" s="103"/>
      <c r="AF34" s="130"/>
      <c r="AG34" s="120"/>
      <c r="AH34" s="105"/>
      <c r="AI34" s="101"/>
      <c r="AJ34" s="102"/>
      <c r="AK34" s="103"/>
      <c r="AL34" s="103"/>
      <c r="AM34" s="103"/>
      <c r="AN34" s="130"/>
      <c r="AO34" s="120"/>
    </row>
    <row r="35" spans="1:41" s="30" customFormat="1" ht="15" customHeight="1" x14ac:dyDescent="0.25">
      <c r="A35" s="507"/>
      <c r="B35" s="69"/>
      <c r="C35" s="177" t="s">
        <v>295</v>
      </c>
      <c r="D35" s="434"/>
      <c r="E35" s="151"/>
      <c r="F35" s="151"/>
      <c r="G35" s="151"/>
      <c r="H35" s="434" t="s">
        <v>296</v>
      </c>
      <c r="I35" s="434" t="s">
        <v>297</v>
      </c>
      <c r="J35" s="69"/>
      <c r="K35" s="177" t="s">
        <v>295</v>
      </c>
      <c r="L35" s="434"/>
      <c r="M35" s="151"/>
      <c r="N35" s="151"/>
      <c r="O35" s="151"/>
      <c r="P35" s="434" t="s">
        <v>296</v>
      </c>
      <c r="Q35" s="434" t="s">
        <v>297</v>
      </c>
      <c r="R35" s="434"/>
      <c r="S35" s="177" t="s">
        <v>295</v>
      </c>
      <c r="T35" s="434"/>
      <c r="U35" s="151"/>
      <c r="V35" s="151"/>
      <c r="W35" s="151"/>
      <c r="X35" s="434" t="s">
        <v>296</v>
      </c>
      <c r="Y35" s="434" t="s">
        <v>297</v>
      </c>
      <c r="Z35" s="434"/>
      <c r="AA35" s="177" t="s">
        <v>295</v>
      </c>
      <c r="AB35" s="434"/>
      <c r="AC35" s="151"/>
      <c r="AD35" s="151"/>
      <c r="AE35" s="151"/>
      <c r="AF35" s="434" t="s">
        <v>296</v>
      </c>
      <c r="AG35" s="434" t="s">
        <v>297</v>
      </c>
      <c r="AH35" s="434"/>
      <c r="AI35" s="177" t="s">
        <v>295</v>
      </c>
      <c r="AJ35" s="434"/>
      <c r="AK35" s="151"/>
      <c r="AL35" s="151"/>
      <c r="AM35" s="151"/>
      <c r="AN35" s="434" t="s">
        <v>296</v>
      </c>
      <c r="AO35" s="434" t="s">
        <v>297</v>
      </c>
    </row>
    <row r="36" spans="1:41" s="63" customFormat="1" ht="15" customHeight="1" x14ac:dyDescent="0.25">
      <c r="A36" s="508"/>
      <c r="B36" s="511" t="s">
        <v>63</v>
      </c>
      <c r="C36" s="152" t="s">
        <v>70</v>
      </c>
      <c r="D36" s="186"/>
      <c r="E36" s="187"/>
      <c r="F36" s="187"/>
      <c r="G36" s="187"/>
      <c r="H36" s="186">
        <v>4.5</v>
      </c>
      <c r="I36" s="188">
        <f>SUM(E5:E34)</f>
        <v>6.75</v>
      </c>
      <c r="J36" s="514" t="s">
        <v>63</v>
      </c>
      <c r="K36" s="152" t="s">
        <v>70</v>
      </c>
      <c r="L36" s="186"/>
      <c r="M36" s="187"/>
      <c r="N36" s="187"/>
      <c r="O36" s="187"/>
      <c r="P36" s="186">
        <v>4.5</v>
      </c>
      <c r="Q36" s="188">
        <f>SUM(M5:M34)</f>
        <v>6.75</v>
      </c>
      <c r="R36" s="514" t="s">
        <v>63</v>
      </c>
      <c r="S36" s="152" t="s">
        <v>70</v>
      </c>
      <c r="T36" s="186"/>
      <c r="U36" s="187"/>
      <c r="V36" s="187"/>
      <c r="W36" s="187"/>
      <c r="X36" s="186">
        <v>4.5</v>
      </c>
      <c r="Y36" s="188">
        <f>SUM(U5:U34)</f>
        <v>6.666666666666667</v>
      </c>
      <c r="Z36" s="514" t="s">
        <v>63</v>
      </c>
      <c r="AA36" s="152" t="s">
        <v>70</v>
      </c>
      <c r="AB36" s="186"/>
      <c r="AC36" s="187"/>
      <c r="AD36" s="187"/>
      <c r="AE36" s="187"/>
      <c r="AF36" s="186">
        <v>4.5</v>
      </c>
      <c r="AG36" s="188">
        <f>SUM(AC5:AC34)</f>
        <v>6.6833333333333327</v>
      </c>
      <c r="AH36" s="514" t="s">
        <v>63</v>
      </c>
      <c r="AI36" s="152" t="s">
        <v>70</v>
      </c>
      <c r="AJ36" s="186"/>
      <c r="AK36" s="187"/>
      <c r="AL36" s="187"/>
      <c r="AM36" s="187"/>
      <c r="AN36" s="186">
        <v>4.5</v>
      </c>
      <c r="AO36" s="188">
        <f>SUM(AK5:AK34)</f>
        <v>6.8571428571428568</v>
      </c>
    </row>
    <row r="37" spans="1:41" s="64" customFormat="1" ht="15" customHeight="1" x14ac:dyDescent="0.25">
      <c r="A37" s="509"/>
      <c r="B37" s="512"/>
      <c r="C37" s="153" t="s">
        <v>71</v>
      </c>
      <c r="D37" s="188"/>
      <c r="E37" s="187"/>
      <c r="F37" s="187"/>
      <c r="G37" s="187"/>
      <c r="H37" s="188">
        <v>2</v>
      </c>
      <c r="I37" s="188">
        <f>SUM(F5:F35)</f>
        <v>2.8425324675324677</v>
      </c>
      <c r="J37" s="515"/>
      <c r="K37" s="153" t="s">
        <v>71</v>
      </c>
      <c r="L37" s="188"/>
      <c r="M37" s="187"/>
      <c r="N37" s="187"/>
      <c r="O37" s="187"/>
      <c r="P37" s="188">
        <v>2</v>
      </c>
      <c r="Q37" s="188">
        <f>SUM(N5:N35)</f>
        <v>3.0077922077922077</v>
      </c>
      <c r="R37" s="515"/>
      <c r="S37" s="153" t="s">
        <v>71</v>
      </c>
      <c r="T37" s="188"/>
      <c r="U37" s="187"/>
      <c r="V37" s="187"/>
      <c r="W37" s="187"/>
      <c r="X37" s="188">
        <v>2</v>
      </c>
      <c r="Y37" s="188">
        <f>SUM(V5:V35)</f>
        <v>2.4642857142857144</v>
      </c>
      <c r="Z37" s="515"/>
      <c r="AA37" s="153" t="s">
        <v>71</v>
      </c>
      <c r="AB37" s="188"/>
      <c r="AC37" s="187"/>
      <c r="AD37" s="187"/>
      <c r="AE37" s="187"/>
      <c r="AF37" s="188">
        <v>2</v>
      </c>
      <c r="AG37" s="188">
        <f>SUM(AD5:AD35)</f>
        <v>2.5750000000000002</v>
      </c>
      <c r="AH37" s="515"/>
      <c r="AI37" s="153" t="s">
        <v>71</v>
      </c>
      <c r="AJ37" s="188"/>
      <c r="AK37" s="187"/>
      <c r="AL37" s="187"/>
      <c r="AM37" s="187"/>
      <c r="AN37" s="188">
        <v>2</v>
      </c>
      <c r="AO37" s="188">
        <f>SUM(AL5:AL35)</f>
        <v>2.4857142857142858</v>
      </c>
    </row>
    <row r="38" spans="1:41" s="64" customFormat="1" ht="15" customHeight="1" x14ac:dyDescent="0.25">
      <c r="A38" s="509"/>
      <c r="B38" s="512"/>
      <c r="C38" s="154" t="s">
        <v>72</v>
      </c>
      <c r="D38" s="189"/>
      <c r="E38" s="186"/>
      <c r="F38" s="186"/>
      <c r="G38" s="186"/>
      <c r="H38" s="189">
        <v>1.5</v>
      </c>
      <c r="I38" s="188">
        <f>SUM(G7:G32)</f>
        <v>1.46</v>
      </c>
      <c r="J38" s="515"/>
      <c r="K38" s="154" t="s">
        <v>72</v>
      </c>
      <c r="L38" s="189"/>
      <c r="M38" s="186"/>
      <c r="N38" s="186"/>
      <c r="O38" s="186"/>
      <c r="P38" s="189">
        <v>1.5</v>
      </c>
      <c r="Q38" s="188">
        <f>SUM(O7:O32)</f>
        <v>1.45</v>
      </c>
      <c r="R38" s="515"/>
      <c r="S38" s="154" t="s">
        <v>72</v>
      </c>
      <c r="T38" s="189"/>
      <c r="U38" s="186"/>
      <c r="V38" s="186"/>
      <c r="W38" s="186"/>
      <c r="X38" s="189">
        <v>1.5</v>
      </c>
      <c r="Y38" s="188">
        <f>SUM(W7:W32)</f>
        <v>1.56</v>
      </c>
      <c r="Z38" s="515"/>
      <c r="AA38" s="154" t="s">
        <v>72</v>
      </c>
      <c r="AB38" s="189"/>
      <c r="AC38" s="186"/>
      <c r="AD38" s="186"/>
      <c r="AE38" s="186"/>
      <c r="AF38" s="189">
        <v>1.5</v>
      </c>
      <c r="AG38" s="188">
        <f>SUM(AE6:AE32)</f>
        <v>1.45</v>
      </c>
      <c r="AH38" s="515"/>
      <c r="AI38" s="154" t="s">
        <v>72</v>
      </c>
      <c r="AJ38" s="189"/>
      <c r="AK38" s="186"/>
      <c r="AL38" s="186"/>
      <c r="AM38" s="186"/>
      <c r="AN38" s="189">
        <v>1.5</v>
      </c>
      <c r="AO38" s="188">
        <f>SUM(AM7:AM32)</f>
        <v>1.96</v>
      </c>
    </row>
    <row r="39" spans="1:41" s="63" customFormat="1" ht="15" customHeight="1" x14ac:dyDescent="0.25">
      <c r="A39" s="509"/>
      <c r="B39" s="512"/>
      <c r="C39" s="154" t="s">
        <v>73</v>
      </c>
      <c r="D39" s="189"/>
      <c r="E39" s="188"/>
      <c r="F39" s="188"/>
      <c r="G39" s="188"/>
      <c r="H39" s="189">
        <v>0</v>
      </c>
      <c r="I39" s="188">
        <f>D34</f>
        <v>1</v>
      </c>
      <c r="J39" s="515"/>
      <c r="K39" s="154" t="s">
        <v>103</v>
      </c>
      <c r="L39" s="189"/>
      <c r="M39" s="188"/>
      <c r="N39" s="188"/>
      <c r="O39" s="188"/>
      <c r="P39" s="189">
        <v>0</v>
      </c>
      <c r="Q39" s="188">
        <f>L34</f>
        <v>0</v>
      </c>
      <c r="R39" s="515"/>
      <c r="S39" s="154" t="s">
        <v>104</v>
      </c>
      <c r="T39" s="189"/>
      <c r="U39" s="188"/>
      <c r="V39" s="188"/>
      <c r="W39" s="188"/>
      <c r="X39" s="189">
        <v>0</v>
      </c>
      <c r="Y39" s="188">
        <f>T34</f>
        <v>1</v>
      </c>
      <c r="Z39" s="515"/>
      <c r="AA39" s="154" t="s">
        <v>73</v>
      </c>
      <c r="AB39" s="189"/>
      <c r="AC39" s="188"/>
      <c r="AD39" s="188"/>
      <c r="AE39" s="188"/>
      <c r="AF39" s="189">
        <v>0</v>
      </c>
      <c r="AG39" s="188">
        <f>AB34</f>
        <v>0</v>
      </c>
      <c r="AH39" s="515"/>
      <c r="AI39" s="154" t="s">
        <v>73</v>
      </c>
      <c r="AJ39" s="189"/>
      <c r="AK39" s="188"/>
      <c r="AL39" s="188"/>
      <c r="AM39" s="188"/>
      <c r="AN39" s="189">
        <v>0</v>
      </c>
      <c r="AO39" s="188">
        <f>AJ34</f>
        <v>0</v>
      </c>
    </row>
    <row r="40" spans="1:41" s="63" customFormat="1" ht="15" customHeight="1" x14ac:dyDescent="0.25">
      <c r="A40" s="509"/>
      <c r="B40" s="512"/>
      <c r="C40" s="155" t="s">
        <v>105</v>
      </c>
      <c r="D40" s="189"/>
      <c r="E40" s="189"/>
      <c r="F40" s="189"/>
      <c r="G40" s="189"/>
      <c r="H40" s="189">
        <v>2</v>
      </c>
      <c r="I40" s="188">
        <v>2.5</v>
      </c>
      <c r="J40" s="515"/>
      <c r="K40" s="155" t="s">
        <v>105</v>
      </c>
      <c r="L40" s="189"/>
      <c r="M40" s="189"/>
      <c r="N40" s="189"/>
      <c r="O40" s="189"/>
      <c r="P40" s="189">
        <v>2</v>
      </c>
      <c r="Q40" s="188">
        <v>2.5</v>
      </c>
      <c r="R40" s="515"/>
      <c r="S40" s="155" t="s">
        <v>105</v>
      </c>
      <c r="T40" s="189"/>
      <c r="U40" s="189"/>
      <c r="V40" s="189"/>
      <c r="W40" s="189"/>
      <c r="X40" s="189">
        <v>2</v>
      </c>
      <c r="Y40" s="188">
        <v>2.8</v>
      </c>
      <c r="Z40" s="515"/>
      <c r="AA40" s="155" t="s">
        <v>105</v>
      </c>
      <c r="AB40" s="189"/>
      <c r="AC40" s="189"/>
      <c r="AD40" s="189"/>
      <c r="AE40" s="189"/>
      <c r="AF40" s="189">
        <v>2</v>
      </c>
      <c r="AG40" s="188">
        <v>2.4</v>
      </c>
      <c r="AH40" s="515"/>
      <c r="AI40" s="155" t="s">
        <v>105</v>
      </c>
      <c r="AJ40" s="189"/>
      <c r="AK40" s="189"/>
      <c r="AL40" s="189"/>
      <c r="AM40" s="189"/>
      <c r="AN40" s="189">
        <v>2</v>
      </c>
      <c r="AO40" s="188">
        <v>2.5</v>
      </c>
    </row>
    <row r="41" spans="1:41" s="63" customFormat="1" ht="15" customHeight="1" x14ac:dyDescent="0.25">
      <c r="A41" s="510"/>
      <c r="B41" s="513"/>
      <c r="C41" s="154" t="s">
        <v>106</v>
      </c>
      <c r="D41" s="189"/>
      <c r="E41" s="189"/>
      <c r="F41" s="189"/>
      <c r="G41" s="189"/>
      <c r="H41" s="190"/>
      <c r="I41" s="190">
        <f>(I36*70)+(I37*75)+(I38*25)+(I39*60)+(I40*45)</f>
        <v>894.68993506493507</v>
      </c>
      <c r="J41" s="516"/>
      <c r="K41" s="154" t="s">
        <v>106</v>
      </c>
      <c r="L41" s="189"/>
      <c r="M41" s="189"/>
      <c r="N41" s="189"/>
      <c r="O41" s="189"/>
      <c r="P41" s="190"/>
      <c r="Q41" s="190">
        <f>(Q36*70)+(Q37*75)+(Q38*25)+(Q39*60)+(Q40*45)</f>
        <v>846.83441558441564</v>
      </c>
      <c r="R41" s="516"/>
      <c r="S41" s="154" t="s">
        <v>106</v>
      </c>
      <c r="T41" s="189"/>
      <c r="U41" s="189"/>
      <c r="V41" s="189"/>
      <c r="W41" s="189"/>
      <c r="X41" s="190"/>
      <c r="Y41" s="190">
        <f>(Y36*70)+(Y37*75)+(Y38*25)+(Y39*60)+(Y40*45)</f>
        <v>876.4880952380953</v>
      </c>
      <c r="Z41" s="516"/>
      <c r="AA41" s="154" t="s">
        <v>106</v>
      </c>
      <c r="AB41" s="189"/>
      <c r="AC41" s="189"/>
      <c r="AD41" s="189"/>
      <c r="AE41" s="189"/>
      <c r="AF41" s="190"/>
      <c r="AG41" s="190">
        <f>(AG36*70)+(AG37*75)+(AG38*25)+(AG39*60)+(AG40*45)</f>
        <v>805.20833333333326</v>
      </c>
      <c r="AH41" s="516"/>
      <c r="AI41" s="154" t="s">
        <v>106</v>
      </c>
      <c r="AJ41" s="189"/>
      <c r="AK41" s="189"/>
      <c r="AL41" s="189"/>
      <c r="AM41" s="189"/>
      <c r="AN41" s="190"/>
      <c r="AO41" s="190">
        <f>(AO36*70)+(AO37*75)+(AO38*25)+(AO39*60)+(AO40*45)</f>
        <v>827.92857142857144</v>
      </c>
    </row>
    <row r="42" spans="1:41" ht="9.75" customHeight="1" x14ac:dyDescent="0.25"/>
    <row r="43" spans="1:41" ht="14.1" customHeight="1" x14ac:dyDescent="0.25">
      <c r="C43" s="3" t="s">
        <v>482</v>
      </c>
      <c r="K43" s="3" t="s">
        <v>74</v>
      </c>
      <c r="S43" s="536" t="s">
        <v>486</v>
      </c>
      <c r="AA43" t="s">
        <v>75</v>
      </c>
    </row>
  </sheetData>
  <mergeCells count="24"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scale="9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W43"/>
  <sheetViews>
    <sheetView topLeftCell="A25" zoomScale="120" workbookViewId="0">
      <selection activeCell="S43" sqref="S43"/>
    </sheetView>
  </sheetViews>
  <sheetFormatPr defaultRowHeight="14.1" customHeight="1" x14ac:dyDescent="0.25"/>
  <cols>
    <col min="1" max="1" width="2.875" customWidth="1"/>
    <col min="2" max="2" width="3.75" style="23" customWidth="1"/>
    <col min="3" max="3" width="12.25" style="178" customWidth="1"/>
    <col min="4" max="4" width="5.375" customWidth="1"/>
    <col min="5" max="5" width="5.5" hidden="1" customWidth="1"/>
    <col min="6" max="6" width="5.75" style="9" hidden="1" customWidth="1"/>
    <col min="7" max="7" width="6.625" style="9" hidden="1" customWidth="1"/>
    <col min="8" max="8" width="3.875" style="137" customWidth="1"/>
    <col min="9" max="9" width="4.25" customWidth="1"/>
    <col min="10" max="10" width="3.875" style="23" customWidth="1"/>
    <col min="11" max="11" width="11.875" style="178" customWidth="1"/>
    <col min="12" max="12" width="5.25" style="23" customWidth="1"/>
    <col min="13" max="13" width="6.625" hidden="1" customWidth="1"/>
    <col min="14" max="14" width="5.875" hidden="1" customWidth="1"/>
    <col min="15" max="15" width="6" hidden="1" customWidth="1"/>
    <col min="16" max="16" width="3.125" style="137" customWidth="1"/>
    <col min="17" max="17" width="4.25" customWidth="1"/>
    <col min="18" max="18" width="3.75" style="23" customWidth="1"/>
    <col min="19" max="19" width="10.375" style="23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37" customWidth="1"/>
    <col min="25" max="25" width="3.875" customWidth="1"/>
    <col min="26" max="26" width="4.25" style="23" customWidth="1"/>
    <col min="27" max="27" width="10.875" style="178" customWidth="1"/>
    <col min="28" max="28" width="3.625" customWidth="1"/>
    <col min="29" max="31" width="6.625" hidden="1" customWidth="1"/>
    <col min="32" max="32" width="3.875" style="137" customWidth="1"/>
    <col min="33" max="33" width="4.25" customWidth="1"/>
    <col min="34" max="34" width="4.5" style="23" customWidth="1"/>
    <col min="35" max="35" width="10" style="178" customWidth="1"/>
    <col min="36" max="36" width="4.625" customWidth="1"/>
    <col min="37" max="39" width="6.625" hidden="1" customWidth="1"/>
    <col min="40" max="40" width="3.875" style="137" customWidth="1"/>
    <col min="41" max="41" width="4.125" customWidth="1"/>
    <col min="42" max="42" width="4.5" style="23" customWidth="1"/>
    <col min="43" max="43" width="10" style="178" customWidth="1"/>
    <col min="44" max="44" width="4.625" customWidth="1"/>
    <col min="45" max="47" width="6.625" hidden="1" customWidth="1"/>
    <col min="48" max="48" width="3.875" style="137" customWidth="1"/>
    <col min="49" max="49" width="4.125" customWidth="1"/>
  </cols>
  <sheetData>
    <row r="1" spans="1:49" ht="14.1" customHeight="1" x14ac:dyDescent="0.25">
      <c r="A1" s="13"/>
      <c r="B1" s="173"/>
      <c r="C1" s="173"/>
      <c r="D1" s="521" t="s">
        <v>27</v>
      </c>
      <c r="E1" s="521"/>
      <c r="F1" s="521"/>
      <c r="G1" s="521"/>
      <c r="H1" s="521"/>
      <c r="I1" s="521"/>
      <c r="J1" s="521"/>
      <c r="K1" s="23" t="s">
        <v>459</v>
      </c>
      <c r="L1" s="23" t="s">
        <v>123</v>
      </c>
      <c r="P1"/>
      <c r="X1" s="135"/>
      <c r="Z1" s="173"/>
      <c r="AA1" s="173"/>
      <c r="AB1" s="13"/>
      <c r="AC1" s="13"/>
      <c r="AD1" s="13"/>
      <c r="AE1" s="13"/>
      <c r="AF1" s="135"/>
      <c r="AG1" s="13"/>
      <c r="AH1" s="173"/>
      <c r="AI1" s="173"/>
      <c r="AJ1" s="13"/>
      <c r="AK1" s="13"/>
      <c r="AL1" s="13"/>
      <c r="AM1" s="13"/>
      <c r="AN1" s="135"/>
      <c r="AO1" s="13"/>
      <c r="AP1" s="173"/>
      <c r="AQ1" s="173"/>
      <c r="AR1" s="13"/>
      <c r="AS1" s="13"/>
      <c r="AT1" s="13"/>
      <c r="AU1" s="13"/>
      <c r="AV1" s="135"/>
      <c r="AW1" s="13"/>
    </row>
    <row r="2" spans="1:49" ht="14.1" customHeight="1" x14ac:dyDescent="0.25">
      <c r="A2" s="2" t="s">
        <v>24</v>
      </c>
      <c r="B2" s="174" t="s">
        <v>59</v>
      </c>
      <c r="C2" s="175" t="s">
        <v>60</v>
      </c>
      <c r="D2" s="132">
        <v>1700</v>
      </c>
      <c r="E2" s="132"/>
      <c r="F2" s="132"/>
      <c r="G2" s="132"/>
      <c r="H2" s="132"/>
      <c r="I2" s="132"/>
      <c r="J2" s="179"/>
      <c r="K2" s="522" t="s">
        <v>37</v>
      </c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/>
      <c r="AQ2"/>
      <c r="AV2"/>
    </row>
    <row r="3" spans="1:49" s="23" customFormat="1" ht="14.1" customHeight="1" x14ac:dyDescent="0.25">
      <c r="A3" s="524" t="s">
        <v>15</v>
      </c>
      <c r="B3" s="65"/>
      <c r="C3" s="525">
        <v>43514</v>
      </c>
      <c r="D3" s="525"/>
      <c r="E3" s="66"/>
      <c r="F3" s="26"/>
      <c r="G3" s="26"/>
      <c r="H3" s="131"/>
      <c r="I3" s="65" t="s">
        <v>16</v>
      </c>
      <c r="J3" s="65"/>
      <c r="K3" s="525">
        <v>43515</v>
      </c>
      <c r="L3" s="525"/>
      <c r="M3" s="66"/>
      <c r="N3" s="26"/>
      <c r="O3" s="26"/>
      <c r="P3" s="131"/>
      <c r="Q3" s="65" t="s">
        <v>17</v>
      </c>
      <c r="R3" s="65"/>
      <c r="S3" s="525">
        <v>43516</v>
      </c>
      <c r="T3" s="525"/>
      <c r="U3" s="66"/>
      <c r="V3" s="26"/>
      <c r="W3" s="26"/>
      <c r="X3" s="131"/>
      <c r="Y3" s="65" t="s">
        <v>18</v>
      </c>
      <c r="Z3" s="65"/>
      <c r="AA3" s="525">
        <v>43517</v>
      </c>
      <c r="AB3" s="525"/>
      <c r="AC3" s="66"/>
      <c r="AD3" s="26"/>
      <c r="AE3" s="26"/>
      <c r="AF3" s="131"/>
      <c r="AG3" s="65" t="s">
        <v>19</v>
      </c>
      <c r="AH3" s="65"/>
      <c r="AI3" s="525">
        <v>43518</v>
      </c>
      <c r="AJ3" s="525"/>
      <c r="AK3" s="66"/>
      <c r="AL3" s="26"/>
      <c r="AM3" s="26"/>
      <c r="AN3" s="131"/>
      <c r="AO3" s="65" t="s">
        <v>20</v>
      </c>
      <c r="AP3" s="65"/>
      <c r="AQ3" s="525">
        <v>43519</v>
      </c>
      <c r="AR3" s="525"/>
      <c r="AS3" s="66"/>
      <c r="AT3" s="308"/>
      <c r="AU3" s="308"/>
      <c r="AV3" s="131"/>
      <c r="AW3" s="65" t="s">
        <v>109</v>
      </c>
    </row>
    <row r="4" spans="1:49" s="23" customFormat="1" ht="14.1" customHeight="1" x14ac:dyDescent="0.25">
      <c r="A4" s="524"/>
      <c r="B4" s="25" t="s">
        <v>61</v>
      </c>
      <c r="C4" s="25" t="s">
        <v>62</v>
      </c>
      <c r="D4" s="25" t="s">
        <v>25</v>
      </c>
      <c r="E4" s="25" t="s">
        <v>40</v>
      </c>
      <c r="F4" s="25" t="s">
        <v>41</v>
      </c>
      <c r="G4" s="25" t="s">
        <v>44</v>
      </c>
      <c r="H4" s="129" t="s">
        <v>43</v>
      </c>
      <c r="I4" s="25" t="s">
        <v>69</v>
      </c>
      <c r="J4" s="25" t="s">
        <v>66</v>
      </c>
      <c r="K4" s="25" t="s">
        <v>67</v>
      </c>
      <c r="L4" s="25" t="s">
        <v>68</v>
      </c>
      <c r="M4" s="25" t="s">
        <v>40</v>
      </c>
      <c r="N4" s="25" t="s">
        <v>41</v>
      </c>
      <c r="O4" s="25" t="s">
        <v>44</v>
      </c>
      <c r="P4" s="129" t="s">
        <v>43</v>
      </c>
      <c r="Q4" s="25" t="s">
        <v>69</v>
      </c>
      <c r="R4" s="25" t="s">
        <v>21</v>
      </c>
      <c r="S4" s="25" t="s">
        <v>22</v>
      </c>
      <c r="T4" s="25" t="s">
        <v>25</v>
      </c>
      <c r="U4" s="25" t="s">
        <v>40</v>
      </c>
      <c r="V4" s="25" t="s">
        <v>41</v>
      </c>
      <c r="W4" s="25" t="s">
        <v>44</v>
      </c>
      <c r="X4" s="129" t="s">
        <v>43</v>
      </c>
      <c r="Y4" s="25" t="s">
        <v>69</v>
      </c>
      <c r="Z4" s="25" t="s">
        <v>21</v>
      </c>
      <c r="AA4" s="85" t="s">
        <v>22</v>
      </c>
      <c r="AB4" s="25" t="s">
        <v>25</v>
      </c>
      <c r="AC4" s="25" t="s">
        <v>40</v>
      </c>
      <c r="AD4" s="25" t="s">
        <v>41</v>
      </c>
      <c r="AE4" s="25" t="s">
        <v>44</v>
      </c>
      <c r="AF4" s="129" t="s">
        <v>43</v>
      </c>
      <c r="AG4" s="25" t="s">
        <v>69</v>
      </c>
      <c r="AH4" s="25" t="s">
        <v>61</v>
      </c>
      <c r="AI4" s="85" t="s">
        <v>62</v>
      </c>
      <c r="AJ4" s="25" t="s">
        <v>25</v>
      </c>
      <c r="AK4" s="25" t="s">
        <v>40</v>
      </c>
      <c r="AL4" s="25" t="s">
        <v>41</v>
      </c>
      <c r="AM4" s="25" t="s">
        <v>44</v>
      </c>
      <c r="AN4" s="129" t="s">
        <v>43</v>
      </c>
      <c r="AO4" s="25" t="s">
        <v>69</v>
      </c>
      <c r="AP4" s="25" t="s">
        <v>21</v>
      </c>
      <c r="AQ4" s="85" t="s">
        <v>22</v>
      </c>
      <c r="AR4" s="25" t="s">
        <v>25</v>
      </c>
      <c r="AS4" s="25" t="s">
        <v>40</v>
      </c>
      <c r="AT4" s="25" t="s">
        <v>41</v>
      </c>
      <c r="AU4" s="25" t="s">
        <v>44</v>
      </c>
      <c r="AV4" s="129" t="s">
        <v>39</v>
      </c>
      <c r="AW4" s="25" t="s">
        <v>69</v>
      </c>
    </row>
    <row r="5" spans="1:49" s="63" customFormat="1" ht="14.1" customHeight="1" x14ac:dyDescent="0.25">
      <c r="A5" s="519" t="s">
        <v>23</v>
      </c>
      <c r="B5" s="71" t="s">
        <v>197</v>
      </c>
      <c r="C5" s="8" t="s">
        <v>196</v>
      </c>
      <c r="D5" s="81">
        <v>125</v>
      </c>
      <c r="E5" s="28">
        <f>D5/20</f>
        <v>6.25</v>
      </c>
      <c r="F5" s="11"/>
      <c r="G5" s="11"/>
      <c r="H5" s="129">
        <v>144</v>
      </c>
      <c r="I5" s="125"/>
      <c r="J5" s="71" t="s">
        <v>195</v>
      </c>
      <c r="K5" s="8" t="s">
        <v>196</v>
      </c>
      <c r="L5" s="81">
        <v>100</v>
      </c>
      <c r="M5" s="139">
        <f>L5/20</f>
        <v>5</v>
      </c>
      <c r="N5" s="11"/>
      <c r="O5" s="11"/>
      <c r="P5" s="129">
        <f>(L5*$D$2)/1000</f>
        <v>170</v>
      </c>
      <c r="Q5" s="29"/>
      <c r="R5" s="448" t="s">
        <v>244</v>
      </c>
      <c r="S5" s="22" t="s">
        <v>324</v>
      </c>
      <c r="T5" s="45">
        <v>310</v>
      </c>
      <c r="U5" s="139">
        <f>T5/60</f>
        <v>5.166666666666667</v>
      </c>
      <c r="V5" s="11"/>
      <c r="W5" s="11"/>
      <c r="X5" s="129"/>
      <c r="Y5" s="29"/>
      <c r="Z5" s="71" t="s">
        <v>195</v>
      </c>
      <c r="AA5" s="8" t="s">
        <v>196</v>
      </c>
      <c r="AB5" s="81">
        <v>80</v>
      </c>
      <c r="AC5" s="28">
        <f>AB5/20</f>
        <v>4</v>
      </c>
      <c r="AD5" s="11"/>
      <c r="AE5" s="11"/>
      <c r="AF5" s="129">
        <f>(AB5*$D$2)/1000</f>
        <v>136</v>
      </c>
      <c r="AG5" s="125"/>
      <c r="AH5" s="71" t="s">
        <v>454</v>
      </c>
      <c r="AI5" s="8" t="s">
        <v>196</v>
      </c>
      <c r="AJ5" s="81">
        <v>100</v>
      </c>
      <c r="AK5" s="139">
        <f>AJ5/20</f>
        <v>5</v>
      </c>
      <c r="AL5" s="11"/>
      <c r="AM5" s="11"/>
      <c r="AN5" s="129">
        <f>(AJ5*$D$2)/1000</f>
        <v>170</v>
      </c>
      <c r="AO5" s="29"/>
      <c r="AP5" s="236" t="s">
        <v>49</v>
      </c>
      <c r="AQ5" s="19" t="s">
        <v>50</v>
      </c>
      <c r="AR5" s="81">
        <v>110</v>
      </c>
      <c r="AS5" s="28">
        <f>AR5/20</f>
        <v>5.5</v>
      </c>
      <c r="AT5" s="11"/>
      <c r="AU5" s="11"/>
      <c r="AV5" s="129">
        <f>(AR5*$D$2)/1000</f>
        <v>187</v>
      </c>
      <c r="AW5" s="125"/>
    </row>
    <row r="6" spans="1:49" s="63" customFormat="1" ht="14.1" customHeight="1" x14ac:dyDescent="0.25">
      <c r="A6" s="519"/>
      <c r="B6" s="31" t="s">
        <v>198</v>
      </c>
      <c r="C6" s="97"/>
      <c r="D6" s="98"/>
      <c r="E6" s="28"/>
      <c r="F6" s="28"/>
      <c r="G6" s="11"/>
      <c r="H6" s="129"/>
      <c r="I6" s="20"/>
      <c r="J6" s="31" t="s">
        <v>198</v>
      </c>
      <c r="K6" s="6" t="s">
        <v>199</v>
      </c>
      <c r="L6" s="7">
        <v>30</v>
      </c>
      <c r="M6" s="28">
        <f>L6/20</f>
        <v>1.5</v>
      </c>
      <c r="N6" s="28"/>
      <c r="O6" s="11"/>
      <c r="P6" s="129">
        <f>(L6*$D$2)/1000</f>
        <v>51</v>
      </c>
      <c r="Q6" s="20"/>
      <c r="R6" s="449" t="s">
        <v>251</v>
      </c>
      <c r="S6" s="22"/>
      <c r="T6" s="45"/>
      <c r="U6" s="146"/>
      <c r="V6" s="146"/>
      <c r="W6" s="147"/>
      <c r="X6" s="129"/>
      <c r="Y6" s="145"/>
      <c r="Z6" s="31" t="s">
        <v>198</v>
      </c>
      <c r="AA6" s="97" t="s">
        <v>199</v>
      </c>
      <c r="AB6" s="98">
        <v>30</v>
      </c>
      <c r="AC6" s="28">
        <f>AB6/20</f>
        <v>1.5</v>
      </c>
      <c r="AD6" s="28"/>
      <c r="AE6" s="11"/>
      <c r="AF6" s="129"/>
      <c r="AG6" s="20"/>
      <c r="AH6" s="31" t="s">
        <v>456</v>
      </c>
      <c r="AI6" s="97" t="s">
        <v>458</v>
      </c>
      <c r="AJ6" s="98">
        <v>30</v>
      </c>
      <c r="AK6" s="28">
        <f>AJ6/20</f>
        <v>1.5</v>
      </c>
      <c r="AL6" s="28"/>
      <c r="AM6" s="11"/>
      <c r="AN6" s="129">
        <f>(AJ6*$D$2)/1000</f>
        <v>51</v>
      </c>
      <c r="AO6" s="20"/>
      <c r="AP6" s="237" t="s">
        <v>48</v>
      </c>
      <c r="AQ6" s="97"/>
      <c r="AR6" s="98"/>
      <c r="AS6" s="28"/>
      <c r="AT6" s="28"/>
      <c r="AU6" s="68"/>
      <c r="AV6" s="20"/>
      <c r="AW6" s="29"/>
    </row>
    <row r="7" spans="1:49" s="63" customFormat="1" ht="14.1" customHeight="1" x14ac:dyDescent="0.25">
      <c r="A7" s="519"/>
      <c r="B7" s="335" t="s">
        <v>200</v>
      </c>
      <c r="C7" s="32"/>
      <c r="D7" s="7"/>
      <c r="E7" s="11"/>
      <c r="F7" s="11"/>
      <c r="G7" s="11"/>
      <c r="H7" s="129"/>
      <c r="I7" s="20"/>
      <c r="J7" s="31" t="s">
        <v>200</v>
      </c>
      <c r="K7" s="32"/>
      <c r="L7" s="7"/>
      <c r="M7" s="11"/>
      <c r="N7" s="11"/>
      <c r="O7" s="11"/>
      <c r="P7" s="129"/>
      <c r="Q7" s="20"/>
      <c r="R7" s="449" t="s">
        <v>255</v>
      </c>
      <c r="S7" s="22"/>
      <c r="T7" s="45"/>
      <c r="U7" s="147"/>
      <c r="V7" s="147"/>
      <c r="W7" s="193"/>
      <c r="X7" s="129"/>
      <c r="Y7" s="145"/>
      <c r="Z7" s="31" t="s">
        <v>200</v>
      </c>
      <c r="AA7" s="32"/>
      <c r="AB7" s="7"/>
      <c r="AC7" s="11"/>
      <c r="AD7" s="11"/>
      <c r="AE7" s="11"/>
      <c r="AF7" s="129"/>
      <c r="AG7" s="20"/>
      <c r="AH7" s="31" t="s">
        <v>200</v>
      </c>
      <c r="AI7" s="32"/>
      <c r="AJ7" s="7"/>
      <c r="AK7" s="11"/>
      <c r="AL7" s="11"/>
      <c r="AM7" s="11"/>
      <c r="AN7" s="129"/>
      <c r="AO7" s="20"/>
      <c r="AP7" s="34"/>
      <c r="AQ7" s="19"/>
      <c r="AR7" s="192"/>
      <c r="AS7" s="11"/>
      <c r="AT7" s="11"/>
      <c r="AU7" s="11"/>
      <c r="AV7" s="29"/>
      <c r="AW7" s="29"/>
    </row>
    <row r="8" spans="1:49" s="63" customFormat="1" ht="14.1" customHeight="1" x14ac:dyDescent="0.25">
      <c r="A8" s="520" t="s">
        <v>13</v>
      </c>
      <c r="B8" s="236" t="s">
        <v>325</v>
      </c>
      <c r="C8" s="22" t="s">
        <v>142</v>
      </c>
      <c r="D8" s="45">
        <v>75</v>
      </c>
      <c r="E8" s="450"/>
      <c r="F8" s="28">
        <f>D8/40</f>
        <v>1.875</v>
      </c>
      <c r="G8" s="42"/>
      <c r="H8" s="129">
        <f>(D8*$D$2)/1000</f>
        <v>127.5</v>
      </c>
      <c r="I8" s="29"/>
      <c r="J8" s="206" t="s">
        <v>326</v>
      </c>
      <c r="K8" s="213" t="s">
        <v>327</v>
      </c>
      <c r="L8" s="207">
        <v>80</v>
      </c>
      <c r="M8" s="214"/>
      <c r="N8" s="219">
        <f>L8/35</f>
        <v>2.2857142857142856</v>
      </c>
      <c r="O8" s="451"/>
      <c r="P8" s="209">
        <f>(L8*$D$2)/1000</f>
        <v>136</v>
      </c>
      <c r="Q8" s="215" t="s">
        <v>203</v>
      </c>
      <c r="R8" s="449" t="s">
        <v>328</v>
      </c>
      <c r="S8" s="22"/>
      <c r="T8" s="45"/>
      <c r="U8" s="139"/>
      <c r="V8" s="28"/>
      <c r="W8" s="246"/>
      <c r="X8" s="129"/>
      <c r="Y8" s="29"/>
      <c r="Z8" s="328" t="s">
        <v>329</v>
      </c>
      <c r="AA8" s="452" t="s">
        <v>330</v>
      </c>
      <c r="AB8" s="451">
        <v>75</v>
      </c>
      <c r="AC8" s="214"/>
      <c r="AD8" s="207">
        <f>AB8/35</f>
        <v>2.1428571428571428</v>
      </c>
      <c r="AE8" s="228"/>
      <c r="AF8" s="209">
        <f>(AB8*$D$2)/1000</f>
        <v>127.5</v>
      </c>
      <c r="AG8" s="408" t="s">
        <v>203</v>
      </c>
      <c r="AH8" s="171" t="s">
        <v>331</v>
      </c>
      <c r="AI8" s="19" t="s">
        <v>332</v>
      </c>
      <c r="AJ8" s="33">
        <v>80</v>
      </c>
      <c r="AK8" s="28"/>
      <c r="AL8" s="28">
        <f>AJ8/40</f>
        <v>2</v>
      </c>
      <c r="AM8" s="28"/>
      <c r="AN8" s="129">
        <f>(AJ8*$D$2)/1000</f>
        <v>136</v>
      </c>
      <c r="AO8" s="29"/>
      <c r="AP8" s="236" t="s">
        <v>400</v>
      </c>
      <c r="AQ8" s="478" t="s">
        <v>401</v>
      </c>
      <c r="AR8" s="451">
        <v>80</v>
      </c>
      <c r="AS8" s="479"/>
      <c r="AT8" s="219">
        <f>AR8/35</f>
        <v>2.2857142857142856</v>
      </c>
      <c r="AU8" s="451"/>
      <c r="AV8" s="428">
        <f>(AR8*'[2]1101~1103'!$D$2)/1000</f>
        <v>128</v>
      </c>
      <c r="AW8" s="238" t="s">
        <v>203</v>
      </c>
    </row>
    <row r="9" spans="1:49" s="63" customFormat="1" ht="14.1" customHeight="1" x14ac:dyDescent="0.25">
      <c r="A9" s="520"/>
      <c r="B9" s="237" t="s">
        <v>333</v>
      </c>
      <c r="C9" s="453" t="s">
        <v>334</v>
      </c>
      <c r="D9" s="45"/>
      <c r="E9" s="28"/>
      <c r="F9" s="33"/>
      <c r="G9" s="43"/>
      <c r="H9" s="129"/>
      <c r="I9" s="125"/>
      <c r="J9" s="46" t="s">
        <v>335</v>
      </c>
      <c r="K9" s="22" t="s">
        <v>336</v>
      </c>
      <c r="L9" s="45">
        <v>3</v>
      </c>
      <c r="M9" s="28"/>
      <c r="N9" s="28"/>
      <c r="O9" s="99"/>
      <c r="P9" s="129">
        <f>(L9*$D$2)/1000</f>
        <v>5.0999999999999996</v>
      </c>
      <c r="Q9" s="29"/>
      <c r="R9" s="236" t="s">
        <v>337</v>
      </c>
      <c r="S9" s="251" t="s">
        <v>338</v>
      </c>
      <c r="T9" s="252">
        <v>35</v>
      </c>
      <c r="U9" s="283"/>
      <c r="V9" s="267"/>
      <c r="W9" s="254">
        <f>T9/100</f>
        <v>0.35</v>
      </c>
      <c r="X9" s="255">
        <f>(T9*$D$2)/1000</f>
        <v>59.5</v>
      </c>
      <c r="Y9" s="256"/>
      <c r="Z9" s="454" t="s">
        <v>339</v>
      </c>
      <c r="AA9" s="203" t="s">
        <v>340</v>
      </c>
      <c r="AB9" s="99">
        <v>1</v>
      </c>
      <c r="AC9" s="28"/>
      <c r="AD9" s="28"/>
      <c r="AE9" s="44"/>
      <c r="AF9" s="129">
        <f>(AB9*$D$2)/1000</f>
        <v>1.7</v>
      </c>
      <c r="AG9" s="29"/>
      <c r="AH9" s="168" t="s">
        <v>341</v>
      </c>
      <c r="AI9" s="19" t="s">
        <v>342</v>
      </c>
      <c r="AJ9" s="33">
        <v>10</v>
      </c>
      <c r="AK9" s="81"/>
      <c r="AL9" s="44"/>
      <c r="AM9" s="43">
        <f>AJ9/100</f>
        <v>0.1</v>
      </c>
      <c r="AN9" s="129">
        <f>(AJ9*$D$2)/1000</f>
        <v>17</v>
      </c>
      <c r="AO9" s="29"/>
      <c r="AP9" s="237" t="s">
        <v>402</v>
      </c>
      <c r="AQ9" s="36" t="s">
        <v>403</v>
      </c>
      <c r="AR9" s="246">
        <v>1</v>
      </c>
      <c r="AS9" s="76"/>
      <c r="AT9" s="34"/>
      <c r="AU9" s="68"/>
      <c r="AV9" s="129">
        <f>(AR9*'[2]1101~1103'!$D$2)/1000</f>
        <v>1.6</v>
      </c>
      <c r="AW9" s="125"/>
    </row>
    <row r="10" spans="1:49" s="63" customFormat="1" ht="14.1" customHeight="1" x14ac:dyDescent="0.25">
      <c r="A10" s="520"/>
      <c r="B10" s="237" t="s">
        <v>226</v>
      </c>
      <c r="C10" s="22"/>
      <c r="D10" s="45"/>
      <c r="E10" s="76"/>
      <c r="F10" s="28"/>
      <c r="G10" s="42"/>
      <c r="H10" s="129"/>
      <c r="I10" s="29"/>
      <c r="J10" s="46" t="s">
        <v>222</v>
      </c>
      <c r="K10" s="22" t="s">
        <v>343</v>
      </c>
      <c r="L10" s="45">
        <v>10</v>
      </c>
      <c r="M10" s="12"/>
      <c r="N10" s="12"/>
      <c r="O10" s="43">
        <f>L10/100</f>
        <v>0.1</v>
      </c>
      <c r="P10" s="129">
        <f>(L10*$D$2)/1000</f>
        <v>17</v>
      </c>
      <c r="Q10" s="29"/>
      <c r="R10" s="237" t="s">
        <v>344</v>
      </c>
      <c r="S10" s="213" t="s">
        <v>345</v>
      </c>
      <c r="T10" s="207">
        <v>48</v>
      </c>
      <c r="U10" s="214"/>
      <c r="V10" s="214">
        <f>T10/35</f>
        <v>1.3714285714285714</v>
      </c>
      <c r="W10" s="241"/>
      <c r="X10" s="428">
        <f>(T10*$D$2)/1000</f>
        <v>81.599999999999994</v>
      </c>
      <c r="Y10" s="238" t="s">
        <v>203</v>
      </c>
      <c r="Z10" s="454" t="s">
        <v>84</v>
      </c>
      <c r="AA10" s="203" t="s">
        <v>346</v>
      </c>
      <c r="AB10" s="99">
        <v>30</v>
      </c>
      <c r="AC10" s="28"/>
      <c r="AD10" s="28"/>
      <c r="AE10" s="99">
        <f>AB10/100</f>
        <v>0.3</v>
      </c>
      <c r="AF10" s="129">
        <f>(AB10*$D$2)/1000</f>
        <v>51</v>
      </c>
      <c r="AG10" s="29"/>
      <c r="AH10" s="168" t="s">
        <v>347</v>
      </c>
      <c r="AI10" s="19" t="s">
        <v>348</v>
      </c>
      <c r="AJ10" s="33">
        <v>20</v>
      </c>
      <c r="AK10" s="34"/>
      <c r="AL10" s="34"/>
      <c r="AM10" s="43">
        <f>AJ10/100</f>
        <v>0.2</v>
      </c>
      <c r="AN10" s="129">
        <f>(AJ10*$D$2)/1000</f>
        <v>34</v>
      </c>
      <c r="AO10" s="197"/>
      <c r="AP10" s="237" t="s">
        <v>309</v>
      </c>
      <c r="AQ10" s="36" t="s">
        <v>404</v>
      </c>
      <c r="AR10" s="246">
        <v>1</v>
      </c>
      <c r="AS10" s="28"/>
      <c r="AT10" s="28"/>
      <c r="AU10" s="246">
        <f>AR10/100</f>
        <v>0.01</v>
      </c>
      <c r="AV10" s="129">
        <f>(AR10*'[2]1101~1103'!$D$2)/1000</f>
        <v>1.6</v>
      </c>
      <c r="AW10" s="181"/>
    </row>
    <row r="11" spans="1:49" s="63" customFormat="1" ht="14.1" customHeight="1" x14ac:dyDescent="0.25">
      <c r="A11" s="520"/>
      <c r="B11" s="237" t="s">
        <v>349</v>
      </c>
      <c r="C11" s="218"/>
      <c r="D11" s="45"/>
      <c r="E11" s="45"/>
      <c r="F11" s="33"/>
      <c r="G11" s="42"/>
      <c r="H11" s="129"/>
      <c r="I11" s="29"/>
      <c r="J11" s="46"/>
      <c r="K11" s="22" t="s">
        <v>350</v>
      </c>
      <c r="L11" s="45"/>
      <c r="M11" s="34"/>
      <c r="N11" s="34"/>
      <c r="O11" s="139"/>
      <c r="P11" s="129"/>
      <c r="Q11" s="29"/>
      <c r="R11" s="237" t="s">
        <v>222</v>
      </c>
      <c r="S11" s="19" t="s">
        <v>351</v>
      </c>
      <c r="T11" s="33">
        <v>5</v>
      </c>
      <c r="U11" s="28"/>
      <c r="V11" s="28"/>
      <c r="W11" s="68">
        <f>T11/100</f>
        <v>0.05</v>
      </c>
      <c r="X11" s="129">
        <f>(T11*$D$2)/1000</f>
        <v>8.5</v>
      </c>
      <c r="Y11" s="29"/>
      <c r="Z11" s="455"/>
      <c r="AA11" s="203" t="s">
        <v>352</v>
      </c>
      <c r="AB11" s="99">
        <v>10</v>
      </c>
      <c r="AC11" s="28"/>
      <c r="AD11" s="28"/>
      <c r="AE11" s="99">
        <f>AB11/100</f>
        <v>0.1</v>
      </c>
      <c r="AF11" s="129">
        <f>(AB11*$D$2)/1000</f>
        <v>17</v>
      </c>
      <c r="AG11" s="29"/>
      <c r="AH11" s="168" t="s">
        <v>353</v>
      </c>
      <c r="AI11" s="19"/>
      <c r="AJ11" s="33"/>
      <c r="AK11" s="34"/>
      <c r="AL11" s="34"/>
      <c r="AM11" s="42"/>
      <c r="AN11" s="129"/>
      <c r="AO11" s="29"/>
      <c r="AP11" s="237" t="s">
        <v>405</v>
      </c>
      <c r="AQ11" s="480" t="s">
        <v>406</v>
      </c>
      <c r="AR11" s="246">
        <v>25</v>
      </c>
      <c r="AS11" s="75"/>
      <c r="AT11" s="28"/>
      <c r="AU11" s="246">
        <f>AR11/100</f>
        <v>0.25</v>
      </c>
      <c r="AV11" s="129">
        <f>(AR11*'[2]1101~1103'!$D$2)/1000</f>
        <v>40</v>
      </c>
      <c r="AW11" s="29"/>
    </row>
    <row r="12" spans="1:49" s="63" customFormat="1" ht="14.1" customHeight="1" x14ac:dyDescent="0.25">
      <c r="A12" s="520"/>
      <c r="B12" s="237" t="s">
        <v>233</v>
      </c>
      <c r="C12" s="22"/>
      <c r="D12" s="211"/>
      <c r="E12" s="28"/>
      <c r="F12" s="28"/>
      <c r="G12" s="42"/>
      <c r="H12" s="129"/>
      <c r="I12" s="29"/>
      <c r="J12" s="456"/>
      <c r="K12" s="22"/>
      <c r="L12" s="45"/>
      <c r="M12" s="34"/>
      <c r="N12" s="34"/>
      <c r="O12" s="139"/>
      <c r="P12" s="129"/>
      <c r="Q12" s="29"/>
      <c r="R12" s="46" t="s">
        <v>354</v>
      </c>
      <c r="S12" s="22" t="s">
        <v>355</v>
      </c>
      <c r="T12" s="33">
        <v>5</v>
      </c>
      <c r="U12" s="47"/>
      <c r="V12" s="43"/>
      <c r="W12" s="42">
        <f>T12/100</f>
        <v>0.05</v>
      </c>
      <c r="X12" s="129">
        <f>(T12*$D$2)/1000</f>
        <v>8.5</v>
      </c>
      <c r="Y12" s="29"/>
      <c r="Z12" s="455"/>
      <c r="AA12" s="203"/>
      <c r="AB12" s="99"/>
      <c r="AC12" s="28"/>
      <c r="AD12" s="28"/>
      <c r="AE12" s="99"/>
      <c r="AF12" s="129"/>
      <c r="AG12" s="457"/>
      <c r="AH12" s="425" t="s">
        <v>222</v>
      </c>
      <c r="AI12" s="19"/>
      <c r="AJ12" s="33"/>
      <c r="AK12" s="28"/>
      <c r="AL12" s="28"/>
      <c r="AM12" s="28"/>
      <c r="AN12" s="129"/>
      <c r="AO12" s="29"/>
      <c r="AP12" s="237"/>
      <c r="AQ12" s="480" t="s">
        <v>407</v>
      </c>
      <c r="AR12" s="33">
        <v>15</v>
      </c>
      <c r="AS12" s="34"/>
      <c r="AT12" s="28"/>
      <c r="AU12" s="246">
        <f>AR12/100</f>
        <v>0.15</v>
      </c>
      <c r="AV12" s="29"/>
      <c r="AW12" s="29"/>
    </row>
    <row r="13" spans="1:49" s="63" customFormat="1" ht="14.1" customHeight="1" x14ac:dyDescent="0.25">
      <c r="A13" s="520"/>
      <c r="B13" s="210" t="s">
        <v>356</v>
      </c>
      <c r="C13" s="19"/>
      <c r="D13" s="33"/>
      <c r="E13" s="28"/>
      <c r="F13" s="28"/>
      <c r="G13" s="42"/>
      <c r="H13" s="129"/>
      <c r="I13" s="29"/>
      <c r="J13" s="237"/>
      <c r="K13" s="169"/>
      <c r="L13" s="12"/>
      <c r="M13" s="34"/>
      <c r="N13" s="34"/>
      <c r="O13" s="139"/>
      <c r="P13" s="129"/>
      <c r="Q13" s="29"/>
      <c r="R13" s="46" t="s">
        <v>255</v>
      </c>
      <c r="S13" s="22" t="s">
        <v>357</v>
      </c>
      <c r="T13" s="33">
        <v>25</v>
      </c>
      <c r="U13" s="47"/>
      <c r="V13" s="43"/>
      <c r="W13" s="42">
        <f>T13/100</f>
        <v>0.25</v>
      </c>
      <c r="X13" s="129">
        <f>(T13*$D$2)/1000</f>
        <v>42.5</v>
      </c>
      <c r="Y13" s="29"/>
      <c r="Z13" s="458" t="s">
        <v>318</v>
      </c>
      <c r="AA13" s="19"/>
      <c r="AB13" s="459"/>
      <c r="AC13" s="217"/>
      <c r="AD13" s="45"/>
      <c r="AE13" s="42"/>
      <c r="AF13" s="129"/>
      <c r="AG13" s="29"/>
      <c r="AH13" s="167"/>
      <c r="AI13" s="19"/>
      <c r="AJ13" s="459"/>
      <c r="AK13" s="217"/>
      <c r="AL13" s="45"/>
      <c r="AM13" s="42"/>
      <c r="AN13" s="129"/>
      <c r="AO13" s="29"/>
      <c r="AP13" s="168"/>
      <c r="AQ13" s="19"/>
      <c r="AR13" s="33"/>
      <c r="AS13" s="28"/>
      <c r="AT13" s="28"/>
      <c r="AU13" s="182"/>
      <c r="AV13" s="129"/>
      <c r="AW13" s="29"/>
    </row>
    <row r="14" spans="1:49" s="63" customFormat="1" ht="14.1" customHeight="1" x14ac:dyDescent="0.25">
      <c r="A14" s="520"/>
      <c r="B14" s="237"/>
      <c r="C14" s="19"/>
      <c r="D14" s="33"/>
      <c r="E14" s="28"/>
      <c r="F14" s="28"/>
      <c r="G14" s="42"/>
      <c r="H14" s="129"/>
      <c r="I14" s="29"/>
      <c r="J14" s="35"/>
      <c r="K14" s="19"/>
      <c r="L14" s="33"/>
      <c r="M14" s="34"/>
      <c r="N14" s="38"/>
      <c r="O14" s="42"/>
      <c r="P14" s="129"/>
      <c r="Q14" s="29"/>
      <c r="R14" s="46" t="s">
        <v>358</v>
      </c>
      <c r="S14" s="22"/>
      <c r="T14" s="45"/>
      <c r="U14" s="182"/>
      <c r="V14" s="28"/>
      <c r="W14" s="33"/>
      <c r="X14" s="129"/>
      <c r="Y14" s="29"/>
      <c r="Z14" s="460"/>
      <c r="AA14" s="22"/>
      <c r="AB14" s="45"/>
      <c r="AC14" s="76"/>
      <c r="AD14" s="38"/>
      <c r="AE14" s="99"/>
      <c r="AF14" s="129"/>
      <c r="AG14" s="29"/>
      <c r="AH14" s="167"/>
      <c r="AI14" s="22"/>
      <c r="AJ14" s="45"/>
      <c r="AK14" s="76"/>
      <c r="AL14" s="38"/>
      <c r="AM14" s="42"/>
      <c r="AN14" s="129"/>
      <c r="AO14" s="29"/>
      <c r="AP14" s="237"/>
      <c r="AQ14" s="40"/>
      <c r="AR14" s="37"/>
      <c r="AS14" s="38"/>
      <c r="AT14" s="38"/>
      <c r="AU14" s="39"/>
      <c r="AV14" s="129"/>
      <c r="AW14" s="29"/>
    </row>
    <row r="15" spans="1:49" s="63" customFormat="1" ht="14.1" customHeight="1" x14ac:dyDescent="0.25">
      <c r="A15" s="520"/>
      <c r="B15" s="34"/>
      <c r="C15" s="72"/>
      <c r="D15" s="75"/>
      <c r="E15" s="156"/>
      <c r="F15" s="28"/>
      <c r="G15" s="42"/>
      <c r="H15" s="129"/>
      <c r="I15" s="29"/>
      <c r="J15" s="52"/>
      <c r="K15" s="86"/>
      <c r="L15" s="236"/>
      <c r="M15" s="41"/>
      <c r="N15" s="38"/>
      <c r="O15" s="42"/>
      <c r="P15" s="129"/>
      <c r="Q15" s="29"/>
      <c r="R15" s="326"/>
      <c r="S15" s="19"/>
      <c r="T15" s="33"/>
      <c r="U15" s="51"/>
      <c r="V15" s="28"/>
      <c r="W15" s="68"/>
      <c r="X15" s="129"/>
      <c r="Y15" s="29"/>
      <c r="Z15" s="210"/>
      <c r="AA15" s="22"/>
      <c r="AB15" s="211"/>
      <c r="AC15" s="33"/>
      <c r="AD15" s="38"/>
      <c r="AE15" s="99"/>
      <c r="AF15" s="129"/>
      <c r="AG15" s="29"/>
      <c r="AH15" s="210"/>
      <c r="AI15" s="22"/>
      <c r="AJ15" s="211"/>
      <c r="AK15" s="33"/>
      <c r="AL15" s="38"/>
      <c r="AM15" s="38"/>
      <c r="AN15" s="129"/>
      <c r="AO15" s="29"/>
      <c r="AP15" s="34"/>
      <c r="AQ15" s="19"/>
      <c r="AR15" s="33"/>
      <c r="AS15" s="34"/>
      <c r="AT15" s="34"/>
      <c r="AU15" s="139"/>
      <c r="AV15" s="129"/>
      <c r="AW15" s="29"/>
    </row>
    <row r="16" spans="1:49" s="63" customFormat="1" ht="14.1" customHeight="1" x14ac:dyDescent="0.25">
      <c r="A16" s="519" t="s">
        <v>81</v>
      </c>
      <c r="B16" s="242" t="s">
        <v>359</v>
      </c>
      <c r="C16" s="22" t="s">
        <v>57</v>
      </c>
      <c r="D16" s="99">
        <v>40</v>
      </c>
      <c r="E16" s="81"/>
      <c r="F16" s="243"/>
      <c r="G16" s="43">
        <f>D16/100</f>
        <v>0.4</v>
      </c>
      <c r="H16" s="129">
        <f>(D16*$D$2)/1000</f>
        <v>68</v>
      </c>
      <c r="I16" s="29"/>
      <c r="J16" s="242" t="s">
        <v>360</v>
      </c>
      <c r="K16" s="422" t="s">
        <v>313</v>
      </c>
      <c r="L16" s="417">
        <v>65</v>
      </c>
      <c r="M16" s="418"/>
      <c r="N16" s="417"/>
      <c r="O16" s="423">
        <f>L16/100</f>
        <v>0.65</v>
      </c>
      <c r="P16" s="420">
        <f>(L16*$D$2)/1000</f>
        <v>110.5</v>
      </c>
      <c r="Q16" s="424" t="s">
        <v>246</v>
      </c>
      <c r="R16" s="236" t="s">
        <v>361</v>
      </c>
      <c r="S16" s="72" t="s">
        <v>362</v>
      </c>
      <c r="T16" s="75">
        <v>50</v>
      </c>
      <c r="U16" s="139"/>
      <c r="V16" s="253">
        <f>T16/55</f>
        <v>0.90909090909090906</v>
      </c>
      <c r="W16" s="461"/>
      <c r="X16" s="462"/>
      <c r="Y16" s="181"/>
      <c r="Z16" s="206" t="s">
        <v>363</v>
      </c>
      <c r="AA16" s="22" t="s">
        <v>364</v>
      </c>
      <c r="AB16" s="45">
        <v>37</v>
      </c>
      <c r="AC16" s="28"/>
      <c r="AD16" s="207">
        <f>AB16/40</f>
        <v>0.92500000000000004</v>
      </c>
      <c r="AE16" s="99"/>
      <c r="AF16" s="129">
        <f>(AB16*$D$2)/1000</f>
        <v>62.9</v>
      </c>
      <c r="AG16" s="265"/>
      <c r="AH16" s="242" t="s">
        <v>244</v>
      </c>
      <c r="AI16" s="422" t="s">
        <v>365</v>
      </c>
      <c r="AJ16" s="417">
        <v>55</v>
      </c>
      <c r="AK16" s="418"/>
      <c r="AL16" s="417"/>
      <c r="AM16" s="423">
        <f>AJ16/100</f>
        <v>0.55000000000000004</v>
      </c>
      <c r="AN16" s="420">
        <f>(AJ16*$D$2)/1000</f>
        <v>93.5</v>
      </c>
      <c r="AO16" s="424" t="s">
        <v>246</v>
      </c>
      <c r="AP16" s="71" t="s">
        <v>408</v>
      </c>
      <c r="AQ16" s="19" t="s">
        <v>306</v>
      </c>
      <c r="AR16" s="33">
        <v>40</v>
      </c>
      <c r="AS16" s="28">
        <f>AR16/35</f>
        <v>1.1428571428571428</v>
      </c>
      <c r="AT16" s="183"/>
      <c r="AU16" s="42"/>
      <c r="AV16" s="129">
        <v>64</v>
      </c>
      <c r="AW16" s="145"/>
    </row>
    <row r="17" spans="1:49" s="63" customFormat="1" ht="14.1" customHeight="1" x14ac:dyDescent="0.25">
      <c r="A17" s="519"/>
      <c r="B17" s="426" t="s">
        <v>366</v>
      </c>
      <c r="C17" s="213" t="s">
        <v>367</v>
      </c>
      <c r="D17" s="451">
        <v>45</v>
      </c>
      <c r="E17" s="214"/>
      <c r="F17" s="207">
        <f>D17/55</f>
        <v>0.81818181818181823</v>
      </c>
      <c r="G17" s="208"/>
      <c r="H17" s="209">
        <f>(D17*$D$2)/1000</f>
        <v>76.5</v>
      </c>
      <c r="I17" s="215" t="s">
        <v>246</v>
      </c>
      <c r="J17" s="426" t="s">
        <v>198</v>
      </c>
      <c r="K17" s="22" t="s">
        <v>368</v>
      </c>
      <c r="L17" s="45">
        <v>5</v>
      </c>
      <c r="M17" s="28"/>
      <c r="N17" s="44"/>
      <c r="O17" s="43">
        <f>L17/100</f>
        <v>0.05</v>
      </c>
      <c r="P17" s="129">
        <f>(L17*$D$2)/1000</f>
        <v>8.5</v>
      </c>
      <c r="Q17" s="29"/>
      <c r="R17" s="237" t="s">
        <v>218</v>
      </c>
      <c r="S17" s="463"/>
      <c r="T17" s="464"/>
      <c r="U17" s="465"/>
      <c r="V17" s="466"/>
      <c r="W17" s="461"/>
      <c r="X17" s="462"/>
      <c r="Y17" s="181"/>
      <c r="Z17" s="46" t="s">
        <v>369</v>
      </c>
      <c r="AA17" s="22" t="s">
        <v>257</v>
      </c>
      <c r="AB17" s="45">
        <v>1</v>
      </c>
      <c r="AC17" s="28"/>
      <c r="AD17" s="28"/>
      <c r="AE17" s="99">
        <f>AB17/100</f>
        <v>0.01</v>
      </c>
      <c r="AF17" s="129">
        <f>(AB17*$D$2)/1000</f>
        <v>1.7</v>
      </c>
      <c r="AG17" s="256"/>
      <c r="AH17" s="426" t="s">
        <v>251</v>
      </c>
      <c r="AI17" s="22" t="s">
        <v>368</v>
      </c>
      <c r="AJ17" s="45">
        <v>5</v>
      </c>
      <c r="AK17" s="28"/>
      <c r="AL17" s="44"/>
      <c r="AM17" s="43">
        <f>AJ17/100</f>
        <v>0.05</v>
      </c>
      <c r="AN17" s="129">
        <f>(AJ17*$D$2)/1000</f>
        <v>8.5</v>
      </c>
      <c r="AO17" s="29"/>
      <c r="AP17" s="27" t="s">
        <v>412</v>
      </c>
      <c r="AQ17" s="19"/>
      <c r="AR17" s="33"/>
      <c r="AS17" s="28"/>
      <c r="AT17" s="28"/>
      <c r="AU17" s="28"/>
      <c r="AV17" s="129"/>
      <c r="AW17" s="145"/>
    </row>
    <row r="18" spans="1:49" s="63" customFormat="1" ht="14.1" customHeight="1" x14ac:dyDescent="0.25">
      <c r="A18" s="519"/>
      <c r="B18" s="426" t="s">
        <v>255</v>
      </c>
      <c r="C18" s="22" t="s">
        <v>370</v>
      </c>
      <c r="D18" s="99">
        <v>8</v>
      </c>
      <c r="E18" s="146"/>
      <c r="F18" s="184"/>
      <c r="G18" s="148"/>
      <c r="H18" s="129">
        <f>(D18*$D$2)/1000</f>
        <v>13.6</v>
      </c>
      <c r="I18" s="124"/>
      <c r="J18" s="426" t="s">
        <v>371</v>
      </c>
      <c r="K18" s="22" t="s">
        <v>372</v>
      </c>
      <c r="L18" s="45">
        <v>2</v>
      </c>
      <c r="M18" s="28"/>
      <c r="N18" s="44"/>
      <c r="O18" s="43"/>
      <c r="P18" s="129">
        <f>(L18*$D$2)/1000</f>
        <v>3.4</v>
      </c>
      <c r="Q18" s="29"/>
      <c r="R18" s="237" t="s">
        <v>373</v>
      </c>
      <c r="S18" s="463"/>
      <c r="T18" s="464"/>
      <c r="U18" s="467"/>
      <c r="V18" s="466"/>
      <c r="W18" s="461"/>
      <c r="X18" s="462"/>
      <c r="Y18" s="181"/>
      <c r="Z18" s="46" t="s">
        <v>255</v>
      </c>
      <c r="AA18" s="22" t="s">
        <v>374</v>
      </c>
      <c r="AB18" s="45">
        <v>12</v>
      </c>
      <c r="AC18" s="28"/>
      <c r="AD18" s="43"/>
      <c r="AE18" s="42"/>
      <c r="AF18" s="129">
        <f>(AB18*$D$2)/1000</f>
        <v>20.399999999999999</v>
      </c>
      <c r="AG18" s="256"/>
      <c r="AH18" s="426" t="s">
        <v>247</v>
      </c>
      <c r="AI18" s="22" t="s">
        <v>372</v>
      </c>
      <c r="AJ18" s="45">
        <v>2</v>
      </c>
      <c r="AK18" s="28"/>
      <c r="AL18" s="44"/>
      <c r="AM18" s="43"/>
      <c r="AN18" s="129">
        <f>(AJ18*$D$2)/1000</f>
        <v>3.4</v>
      </c>
      <c r="AO18" s="29"/>
      <c r="AP18" s="70" t="s">
        <v>413</v>
      </c>
      <c r="AQ18" s="191"/>
      <c r="AR18" s="12"/>
      <c r="AS18" s="51"/>
      <c r="AT18" s="51"/>
      <c r="AU18" s="51"/>
      <c r="AV18" s="129"/>
      <c r="AW18" s="145"/>
    </row>
    <row r="19" spans="1:49" s="63" customFormat="1" ht="14.1" customHeight="1" x14ac:dyDescent="0.25">
      <c r="A19" s="519"/>
      <c r="B19" s="426" t="s">
        <v>287</v>
      </c>
      <c r="C19" s="427"/>
      <c r="D19" s="468"/>
      <c r="E19" s="76"/>
      <c r="F19" s="28"/>
      <c r="G19" s="42"/>
      <c r="H19" s="129"/>
      <c r="I19" s="125"/>
      <c r="J19" s="426" t="s">
        <v>375</v>
      </c>
      <c r="K19" s="427" t="s">
        <v>376</v>
      </c>
      <c r="L19" s="430">
        <v>0.5</v>
      </c>
      <c r="M19" s="76"/>
      <c r="N19" s="219">
        <f>L19/20</f>
        <v>2.5000000000000001E-2</v>
      </c>
      <c r="O19" s="42"/>
      <c r="P19" s="129"/>
      <c r="Q19" s="29"/>
      <c r="R19" s="237" t="s">
        <v>287</v>
      </c>
      <c r="S19" s="72"/>
      <c r="T19" s="75"/>
      <c r="U19" s="33"/>
      <c r="V19" s="33"/>
      <c r="W19" s="68"/>
      <c r="X19" s="129"/>
      <c r="Y19" s="125"/>
      <c r="Z19" s="46" t="s">
        <v>292</v>
      </c>
      <c r="AA19" s="72" t="s">
        <v>377</v>
      </c>
      <c r="AB19" s="33">
        <v>30</v>
      </c>
      <c r="AC19" s="28"/>
      <c r="AD19" s="33"/>
      <c r="AE19" s="68">
        <f>AB19/100</f>
        <v>0.3</v>
      </c>
      <c r="AF19" s="129">
        <f>(AB19*$D$2)/1000</f>
        <v>51</v>
      </c>
      <c r="AG19" s="286"/>
      <c r="AH19" s="426" t="s">
        <v>261</v>
      </c>
      <c r="AI19" s="427" t="s">
        <v>378</v>
      </c>
      <c r="AJ19" s="207">
        <v>10</v>
      </c>
      <c r="AK19" s="214"/>
      <c r="AL19" s="214">
        <f>AJ19/35</f>
        <v>0.2857142857142857</v>
      </c>
      <c r="AM19" s="241"/>
      <c r="AN19" s="428">
        <f>(AJ19*$D$2)/1000</f>
        <v>17</v>
      </c>
      <c r="AO19" s="238" t="s">
        <v>203</v>
      </c>
      <c r="AP19" s="326"/>
      <c r="AQ19" s="72"/>
      <c r="AR19" s="75"/>
      <c r="AS19" s="60"/>
      <c r="AT19" s="60"/>
      <c r="AU19" s="60"/>
      <c r="AV19" s="129"/>
      <c r="AW19" s="125"/>
    </row>
    <row r="20" spans="1:49" s="63" customFormat="1" ht="14.1" customHeight="1" x14ac:dyDescent="0.25">
      <c r="A20" s="519"/>
      <c r="B20" s="167" t="s">
        <v>318</v>
      </c>
      <c r="C20" s="22"/>
      <c r="D20" s="45"/>
      <c r="E20" s="81"/>
      <c r="F20" s="44"/>
      <c r="G20" s="42"/>
      <c r="H20" s="129"/>
      <c r="I20" s="29"/>
      <c r="J20" s="426" t="s">
        <v>261</v>
      </c>
      <c r="K20" s="22"/>
      <c r="L20" s="45"/>
      <c r="M20" s="81"/>
      <c r="N20" s="44"/>
      <c r="O20" s="42"/>
      <c r="P20" s="129"/>
      <c r="Q20" s="29"/>
      <c r="R20" s="195"/>
      <c r="S20" s="19"/>
      <c r="T20" s="33"/>
      <c r="U20" s="68"/>
      <c r="V20" s="33"/>
      <c r="W20" s="28"/>
      <c r="X20" s="129"/>
      <c r="Y20" s="29"/>
      <c r="Z20" s="46" t="s">
        <v>379</v>
      </c>
      <c r="AA20" s="22"/>
      <c r="AB20" s="45"/>
      <c r="AC20" s="81"/>
      <c r="AD20" s="44"/>
      <c r="AE20" s="42"/>
      <c r="AF20" s="129"/>
      <c r="AG20" s="256"/>
      <c r="AH20" s="167" t="s">
        <v>262</v>
      </c>
      <c r="AI20" s="22"/>
      <c r="AJ20" s="45"/>
      <c r="AK20" s="81"/>
      <c r="AL20" s="44"/>
      <c r="AM20" s="42"/>
      <c r="AN20" s="129"/>
      <c r="AO20" s="29"/>
      <c r="AP20" s="210"/>
      <c r="AQ20" s="22"/>
      <c r="AR20" s="211"/>
      <c r="AS20" s="28"/>
      <c r="AT20" s="28"/>
      <c r="AU20" s="42"/>
      <c r="AV20" s="129"/>
      <c r="AW20" s="29"/>
    </row>
    <row r="21" spans="1:49" s="63" customFormat="1" ht="14.1" customHeight="1" x14ac:dyDescent="0.25">
      <c r="A21" s="519"/>
      <c r="B21" s="426"/>
      <c r="C21" s="22"/>
      <c r="D21" s="45"/>
      <c r="E21" s="48"/>
      <c r="F21" s="43"/>
      <c r="G21" s="28"/>
      <c r="H21" s="129"/>
      <c r="I21" s="199"/>
      <c r="J21" s="167" t="s">
        <v>262</v>
      </c>
      <c r="K21" s="22"/>
      <c r="L21" s="45"/>
      <c r="M21" s="34"/>
      <c r="N21" s="34"/>
      <c r="O21" s="44"/>
      <c r="P21" s="129"/>
      <c r="Q21" s="197"/>
      <c r="R21" s="196"/>
      <c r="S21" s="19"/>
      <c r="T21" s="33"/>
      <c r="U21" s="469"/>
      <c r="V21" s="28"/>
      <c r="W21" s="33"/>
      <c r="X21" s="129"/>
      <c r="Y21" s="29"/>
      <c r="Z21" s="167"/>
      <c r="AA21" s="22"/>
      <c r="AB21" s="45"/>
      <c r="AC21" s="34"/>
      <c r="AD21" s="34"/>
      <c r="AE21" s="44"/>
      <c r="AF21" s="129"/>
      <c r="AG21" s="470"/>
      <c r="AH21" s="30"/>
      <c r="AI21" s="22"/>
      <c r="AJ21" s="45"/>
      <c r="AK21" s="34"/>
      <c r="AL21" s="34"/>
      <c r="AM21" s="44"/>
      <c r="AN21" s="129"/>
      <c r="AO21" s="197"/>
      <c r="AP21" s="237"/>
      <c r="AQ21" s="19"/>
      <c r="AR21" s="33"/>
      <c r="AS21" s="33"/>
      <c r="AT21" s="33"/>
      <c r="AU21" s="28"/>
      <c r="AV21" s="129"/>
      <c r="AW21" s="29"/>
    </row>
    <row r="22" spans="1:49" s="63" customFormat="1" ht="14.1" customHeight="1" x14ac:dyDescent="0.25">
      <c r="A22" s="519"/>
      <c r="B22" s="74"/>
      <c r="C22" s="62"/>
      <c r="D22" s="12"/>
      <c r="E22" s="12"/>
      <c r="F22" s="12"/>
      <c r="G22" s="21"/>
      <c r="H22" s="129"/>
      <c r="I22" s="198"/>
      <c r="J22" s="318"/>
      <c r="K22" s="22"/>
      <c r="L22" s="45"/>
      <c r="M22" s="337"/>
      <c r="N22" s="28"/>
      <c r="O22" s="33"/>
      <c r="P22" s="129"/>
      <c r="Q22" s="29"/>
      <c r="R22" s="237"/>
      <c r="S22" s="19"/>
      <c r="T22" s="33"/>
      <c r="U22" s="51"/>
      <c r="V22" s="28"/>
      <c r="W22" s="33"/>
      <c r="X22" s="129"/>
      <c r="Y22" s="29"/>
      <c r="Z22" s="426"/>
      <c r="AA22" s="218"/>
      <c r="AB22" s="45"/>
      <c r="AC22" s="39"/>
      <c r="AD22" s="28"/>
      <c r="AE22" s="33"/>
      <c r="AF22" s="129"/>
      <c r="AG22" s="29"/>
      <c r="AH22" s="167"/>
      <c r="AI22" s="73"/>
      <c r="AJ22" s="12"/>
      <c r="AK22" s="48"/>
      <c r="AL22" s="43"/>
      <c r="AM22" s="28"/>
      <c r="AN22" s="129"/>
      <c r="AO22" s="29"/>
      <c r="AP22" s="237"/>
      <c r="AQ22" s="19"/>
      <c r="AR22" s="33"/>
      <c r="AS22" s="60"/>
      <c r="AT22" s="60"/>
      <c r="AU22" s="60"/>
      <c r="AV22" s="129"/>
      <c r="AW22" s="125"/>
    </row>
    <row r="23" spans="1:49" s="63" customFormat="1" ht="14.1" customHeight="1" x14ac:dyDescent="0.25">
      <c r="A23" s="519"/>
      <c r="B23" s="82"/>
      <c r="C23" s="73"/>
      <c r="D23" s="12"/>
      <c r="E23" s="12"/>
      <c r="F23" s="12"/>
      <c r="G23" s="21"/>
      <c r="H23" s="129"/>
      <c r="I23" s="125"/>
      <c r="J23" s="69"/>
      <c r="K23" s="77"/>
      <c r="L23" s="78"/>
      <c r="M23" s="338"/>
      <c r="N23" s="51"/>
      <c r="O23" s="12"/>
      <c r="P23" s="129"/>
      <c r="Q23" s="181"/>
      <c r="R23" s="34"/>
      <c r="S23" s="19"/>
      <c r="T23" s="33"/>
      <c r="U23" s="83"/>
      <c r="V23" s="51"/>
      <c r="W23" s="12"/>
      <c r="X23" s="129"/>
      <c r="Y23" s="29"/>
      <c r="Z23" s="429"/>
      <c r="AA23" s="427"/>
      <c r="AB23" s="430"/>
      <c r="AC23" s="83"/>
      <c r="AD23" s="51"/>
      <c r="AE23" s="12"/>
      <c r="AF23" s="129"/>
      <c r="AG23" s="29"/>
      <c r="AH23" s="471"/>
      <c r="AI23" s="73"/>
      <c r="AJ23" s="12"/>
      <c r="AK23" s="39"/>
      <c r="AL23" s="51"/>
      <c r="AM23" s="12"/>
      <c r="AN23" s="129"/>
      <c r="AO23" s="29"/>
      <c r="AP23" s="481"/>
      <c r="AQ23" s="62"/>
      <c r="AR23" s="12"/>
      <c r="AS23" s="12"/>
      <c r="AT23" s="12"/>
      <c r="AU23" s="12"/>
      <c r="AV23" s="129"/>
      <c r="AW23" s="125"/>
    </row>
    <row r="24" spans="1:49" s="63" customFormat="1" ht="14.1" customHeight="1" x14ac:dyDescent="0.25">
      <c r="A24" s="520" t="s">
        <v>82</v>
      </c>
      <c r="B24" s="233" t="s">
        <v>263</v>
      </c>
      <c r="C24" s="213" t="s">
        <v>264</v>
      </c>
      <c r="D24" s="234">
        <v>75</v>
      </c>
      <c r="E24" s="235"/>
      <c r="F24" s="235"/>
      <c r="G24" s="228">
        <f>D24/100</f>
        <v>0.75</v>
      </c>
      <c r="H24" s="209">
        <f>(D24*$D$2)/1000</f>
        <v>127.5</v>
      </c>
      <c r="I24" s="215" t="s">
        <v>246</v>
      </c>
      <c r="J24" s="233" t="s">
        <v>265</v>
      </c>
      <c r="K24" s="213" t="s">
        <v>380</v>
      </c>
      <c r="L24" s="234">
        <v>100</v>
      </c>
      <c r="M24" s="214"/>
      <c r="N24" s="235"/>
      <c r="O24" s="228">
        <f>L24/100</f>
        <v>1</v>
      </c>
      <c r="P24" s="209">
        <f>(L24*$D$2)/1000</f>
        <v>170</v>
      </c>
      <c r="Q24" s="238" t="s">
        <v>203</v>
      </c>
      <c r="R24" s="233" t="s">
        <v>263</v>
      </c>
      <c r="S24" s="213" t="s">
        <v>264</v>
      </c>
      <c r="T24" s="234">
        <v>75</v>
      </c>
      <c r="U24" s="235"/>
      <c r="V24" s="235"/>
      <c r="W24" s="228">
        <f>T24/100</f>
        <v>0.75</v>
      </c>
      <c r="X24" s="209">
        <f>(T24*$D$2)/1000</f>
        <v>127.5</v>
      </c>
      <c r="Y24" s="215" t="s">
        <v>246</v>
      </c>
      <c r="Z24" s="233" t="s">
        <v>263</v>
      </c>
      <c r="AA24" s="213" t="s">
        <v>264</v>
      </c>
      <c r="AB24" s="234">
        <v>75</v>
      </c>
      <c r="AC24" s="235"/>
      <c r="AD24" s="235"/>
      <c r="AE24" s="228">
        <f>AB24/100</f>
        <v>0.75</v>
      </c>
      <c r="AF24" s="209">
        <f>(AB24*$D$2)/1000</f>
        <v>127.5</v>
      </c>
      <c r="AG24" s="215" t="s">
        <v>246</v>
      </c>
      <c r="AH24" s="233" t="s">
        <v>263</v>
      </c>
      <c r="AI24" s="213" t="s">
        <v>264</v>
      </c>
      <c r="AJ24" s="234">
        <v>75</v>
      </c>
      <c r="AK24" s="235"/>
      <c r="AL24" s="235"/>
      <c r="AM24" s="228">
        <f>AJ24/100</f>
        <v>0.75</v>
      </c>
      <c r="AN24" s="209">
        <f>(AJ24*$D$2)/1000</f>
        <v>127.5</v>
      </c>
      <c r="AO24" s="215" t="s">
        <v>246</v>
      </c>
      <c r="AP24" s="71" t="s">
        <v>263</v>
      </c>
      <c r="AQ24" s="220" t="s">
        <v>264</v>
      </c>
      <c r="AR24" s="225">
        <v>75</v>
      </c>
      <c r="AS24" s="226"/>
      <c r="AT24" s="226"/>
      <c r="AU24" s="227">
        <f>AR24/100</f>
        <v>0.75</v>
      </c>
      <c r="AV24" s="224">
        <f>(AR24*$D$2)/1000</f>
        <v>127.5</v>
      </c>
      <c r="AW24" s="223" t="s">
        <v>246</v>
      </c>
    </row>
    <row r="25" spans="1:49" s="63" customFormat="1" ht="14.1" customHeight="1" x14ac:dyDescent="0.25">
      <c r="A25" s="520"/>
      <c r="B25" s="233" t="s">
        <v>255</v>
      </c>
      <c r="C25" s="504" t="s">
        <v>268</v>
      </c>
      <c r="D25" s="45"/>
      <c r="E25" s="472"/>
      <c r="F25" s="28"/>
      <c r="G25" s="42"/>
      <c r="H25" s="129"/>
      <c r="I25" s="29"/>
      <c r="J25" s="233" t="s">
        <v>381</v>
      </c>
      <c r="K25" s="504" t="s">
        <v>268</v>
      </c>
      <c r="L25" s="49"/>
      <c r="M25" s="47"/>
      <c r="N25" s="28"/>
      <c r="O25" s="44"/>
      <c r="P25" s="129"/>
      <c r="Q25" s="29"/>
      <c r="R25" s="233" t="s">
        <v>255</v>
      </c>
      <c r="S25" s="504" t="s">
        <v>268</v>
      </c>
      <c r="T25" s="473"/>
      <c r="U25" s="47"/>
      <c r="V25" s="28"/>
      <c r="W25" s="44"/>
      <c r="X25" s="129"/>
      <c r="Y25" s="29"/>
      <c r="Z25" s="233" t="s">
        <v>255</v>
      </c>
      <c r="AA25" s="504" t="s">
        <v>268</v>
      </c>
      <c r="AB25" s="473"/>
      <c r="AC25" s="47"/>
      <c r="AD25" s="28"/>
      <c r="AE25" s="44"/>
      <c r="AF25" s="129"/>
      <c r="AG25" s="29"/>
      <c r="AH25" s="233" t="s">
        <v>255</v>
      </c>
      <c r="AI25" s="504" t="s">
        <v>268</v>
      </c>
      <c r="AJ25" s="473"/>
      <c r="AK25" s="47"/>
      <c r="AL25" s="28"/>
      <c r="AM25" s="44"/>
      <c r="AN25" s="129"/>
      <c r="AO25" s="29"/>
      <c r="AP25" s="71" t="s">
        <v>255</v>
      </c>
      <c r="AQ25" s="526" t="s">
        <v>268</v>
      </c>
      <c r="AR25" s="60"/>
      <c r="AS25" s="28"/>
      <c r="AT25" s="28"/>
      <c r="AU25" s="28"/>
      <c r="AV25" s="129"/>
      <c r="AW25" s="29"/>
    </row>
    <row r="26" spans="1:49" s="63" customFormat="1" ht="14.1" customHeight="1" x14ac:dyDescent="0.25">
      <c r="A26" s="520"/>
      <c r="B26" s="233" t="s">
        <v>382</v>
      </c>
      <c r="C26" s="505"/>
      <c r="D26" s="45"/>
      <c r="E26" s="53"/>
      <c r="F26" s="51"/>
      <c r="G26" s="44"/>
      <c r="H26" s="129"/>
      <c r="I26" s="29"/>
      <c r="J26" s="233" t="s">
        <v>382</v>
      </c>
      <c r="K26" s="505"/>
      <c r="L26" s="239"/>
      <c r="M26" s="47"/>
      <c r="N26" s="51"/>
      <c r="O26" s="44"/>
      <c r="P26" s="129"/>
      <c r="Q26" s="125"/>
      <c r="R26" s="233" t="s">
        <v>382</v>
      </c>
      <c r="S26" s="505"/>
      <c r="T26" s="473"/>
      <c r="U26" s="47"/>
      <c r="V26" s="51"/>
      <c r="W26" s="44"/>
      <c r="X26" s="129"/>
      <c r="Y26" s="29"/>
      <c r="Z26" s="233" t="s">
        <v>382</v>
      </c>
      <c r="AA26" s="505"/>
      <c r="AB26" s="473"/>
      <c r="AC26" s="47"/>
      <c r="AD26" s="51"/>
      <c r="AE26" s="44"/>
      <c r="AF26" s="129"/>
      <c r="AG26" s="29"/>
      <c r="AH26" s="233" t="s">
        <v>382</v>
      </c>
      <c r="AI26" s="505"/>
      <c r="AJ26" s="473"/>
      <c r="AK26" s="47"/>
      <c r="AL26" s="51"/>
      <c r="AM26" s="44"/>
      <c r="AN26" s="129"/>
      <c r="AO26" s="29"/>
      <c r="AP26" s="71" t="s">
        <v>382</v>
      </c>
      <c r="AQ26" s="527"/>
      <c r="AR26" s="12"/>
      <c r="AS26" s="51"/>
      <c r="AT26" s="51"/>
      <c r="AU26" s="51"/>
      <c r="AV26" s="129"/>
      <c r="AW26" s="29"/>
    </row>
    <row r="27" spans="1:49" s="63" customFormat="1" ht="14.1" customHeight="1" x14ac:dyDescent="0.25">
      <c r="A27" s="520"/>
      <c r="B27" s="237" t="s">
        <v>261</v>
      </c>
      <c r="C27" s="506"/>
      <c r="D27" s="33"/>
      <c r="E27" s="28"/>
      <c r="F27" s="28"/>
      <c r="G27" s="44"/>
      <c r="H27" s="129"/>
      <c r="I27" s="29"/>
      <c r="J27" s="237" t="s">
        <v>261</v>
      </c>
      <c r="K27" s="506"/>
      <c r="L27" s="45"/>
      <c r="M27" s="47"/>
      <c r="N27" s="28"/>
      <c r="O27" s="44"/>
      <c r="P27" s="129"/>
      <c r="Q27" s="29"/>
      <c r="R27" s="237" t="s">
        <v>261</v>
      </c>
      <c r="S27" s="506"/>
      <c r="T27" s="33"/>
      <c r="U27" s="47"/>
      <c r="V27" s="28"/>
      <c r="W27" s="44"/>
      <c r="X27" s="129"/>
      <c r="Y27" s="29"/>
      <c r="Z27" s="237" t="s">
        <v>261</v>
      </c>
      <c r="AA27" s="506"/>
      <c r="AB27" s="33"/>
      <c r="AC27" s="47"/>
      <c r="AD27" s="28"/>
      <c r="AE27" s="44"/>
      <c r="AF27" s="129"/>
      <c r="AG27" s="29"/>
      <c r="AH27" s="237" t="s">
        <v>261</v>
      </c>
      <c r="AI27" s="506"/>
      <c r="AJ27" s="33"/>
      <c r="AK27" s="47"/>
      <c r="AL27" s="28"/>
      <c r="AM27" s="44"/>
      <c r="AN27" s="129"/>
      <c r="AO27" s="29"/>
      <c r="AP27" s="34" t="s">
        <v>261</v>
      </c>
      <c r="AQ27" s="528"/>
      <c r="AR27" s="33"/>
      <c r="AS27" s="28"/>
      <c r="AT27" s="28"/>
      <c r="AU27" s="68"/>
      <c r="AV27" s="129"/>
      <c r="AW27" s="29"/>
    </row>
    <row r="28" spans="1:49" s="63" customFormat="1" ht="14.1" customHeight="1" x14ac:dyDescent="0.25">
      <c r="A28" s="507" t="s">
        <v>14</v>
      </c>
      <c r="B28" s="329" t="s">
        <v>462</v>
      </c>
      <c r="C28" s="72" t="s">
        <v>463</v>
      </c>
      <c r="D28" s="33">
        <v>30</v>
      </c>
      <c r="E28" s="28"/>
      <c r="F28" s="33"/>
      <c r="G28" s="68">
        <f>D28/100</f>
        <v>0.3</v>
      </c>
      <c r="H28" s="129">
        <f>(D28*$D$2)/1000</f>
        <v>51</v>
      </c>
      <c r="I28" s="29"/>
      <c r="J28" s="236" t="s">
        <v>383</v>
      </c>
      <c r="K28" s="22" t="s">
        <v>384</v>
      </c>
      <c r="L28" s="45">
        <v>30</v>
      </c>
      <c r="M28" s="43"/>
      <c r="N28" s="43"/>
      <c r="O28" s="44">
        <f>L28/100</f>
        <v>0.3</v>
      </c>
      <c r="P28" s="129">
        <f>(L28*$D$2)/1000</f>
        <v>51</v>
      </c>
      <c r="Q28" s="29"/>
      <c r="R28" s="206" t="s">
        <v>385</v>
      </c>
      <c r="S28" s="22" t="s">
        <v>386</v>
      </c>
      <c r="T28" s="45">
        <v>18</v>
      </c>
      <c r="U28" s="139">
        <f>T28/60</f>
        <v>0.3</v>
      </c>
      <c r="V28" s="33"/>
      <c r="W28" s="42"/>
      <c r="X28" s="129">
        <f>(T28*$D$2)/1000</f>
        <v>30.6</v>
      </c>
      <c r="Y28" s="29"/>
      <c r="Z28" s="171" t="s">
        <v>398</v>
      </c>
      <c r="AA28" s="19" t="s">
        <v>399</v>
      </c>
      <c r="AB28" s="81">
        <v>20</v>
      </c>
      <c r="AC28" s="28">
        <f>AB28/20</f>
        <v>1</v>
      </c>
      <c r="AD28" s="11"/>
      <c r="AE28" s="11"/>
      <c r="AF28" s="129">
        <f>(AB28*$D$2)/1000</f>
        <v>34</v>
      </c>
      <c r="AG28" s="29"/>
      <c r="AH28" s="206" t="s">
        <v>387</v>
      </c>
      <c r="AI28" s="72" t="s">
        <v>388</v>
      </c>
      <c r="AJ28" s="217">
        <v>30</v>
      </c>
      <c r="AK28" s="49"/>
      <c r="AL28" s="28"/>
      <c r="AM28" s="42">
        <f>AJ28/100</f>
        <v>0.3</v>
      </c>
      <c r="AN28" s="129">
        <f>(AJ28*$D$2)/1000</f>
        <v>51</v>
      </c>
      <c r="AO28" s="29"/>
      <c r="AP28" s="206" t="s">
        <v>409</v>
      </c>
      <c r="AQ28" s="19" t="s">
        <v>287</v>
      </c>
      <c r="AR28" s="33">
        <v>10</v>
      </c>
      <c r="AS28" s="28"/>
      <c r="AT28" s="33">
        <f>AR28/55</f>
        <v>0.18181818181818182</v>
      </c>
      <c r="AU28" s="43"/>
      <c r="AV28" s="129">
        <f>(AR28*$D$2)/1000</f>
        <v>17</v>
      </c>
      <c r="AW28" s="29"/>
    </row>
    <row r="29" spans="1:49" s="63" customFormat="1" ht="14.1" customHeight="1" x14ac:dyDescent="0.25">
      <c r="A29" s="507"/>
      <c r="B29" s="27" t="s">
        <v>464</v>
      </c>
      <c r="C29" s="19" t="s">
        <v>465</v>
      </c>
      <c r="D29" s="33">
        <v>45</v>
      </c>
      <c r="E29" s="146"/>
      <c r="F29" s="184">
        <f>D29/140</f>
        <v>0.32142857142857145</v>
      </c>
      <c r="G29" s="193"/>
      <c r="H29" s="129">
        <f>(D29*$D$2)/1000</f>
        <v>76.5</v>
      </c>
      <c r="I29" s="124"/>
      <c r="J29" s="237" t="s">
        <v>389</v>
      </c>
      <c r="K29" s="22" t="s">
        <v>286</v>
      </c>
      <c r="L29" s="45">
        <v>15</v>
      </c>
      <c r="M29" s="28"/>
      <c r="N29" s="28">
        <f>L29*0.5/35</f>
        <v>0.21428571428571427</v>
      </c>
      <c r="O29" s="43"/>
      <c r="P29" s="129">
        <f>(L29*$D$2)/1000</f>
        <v>25.5</v>
      </c>
      <c r="Q29" s="29"/>
      <c r="R29" s="46" t="s">
        <v>198</v>
      </c>
      <c r="S29" s="22" t="s">
        <v>286</v>
      </c>
      <c r="T29" s="45">
        <v>15</v>
      </c>
      <c r="U29" s="28"/>
      <c r="V29" s="28">
        <f>T29*0.5/35</f>
        <v>0.21428571428571427</v>
      </c>
      <c r="W29" s="43"/>
      <c r="X29" s="129">
        <f>(T29*$D$2)/1000</f>
        <v>25.5</v>
      </c>
      <c r="Y29" s="29"/>
      <c r="Z29" s="168" t="s">
        <v>292</v>
      </c>
      <c r="AA29" s="477"/>
      <c r="AB29" s="12"/>
      <c r="AC29" s="28"/>
      <c r="AD29" s="28"/>
      <c r="AE29" s="11"/>
      <c r="AF29" s="129"/>
      <c r="AG29" s="29"/>
      <c r="AH29" s="46" t="s">
        <v>369</v>
      </c>
      <c r="AI29" s="54" t="s">
        <v>390</v>
      </c>
      <c r="AJ29" s="217">
        <v>15</v>
      </c>
      <c r="AK29" s="47"/>
      <c r="AL29" s="28">
        <f>AJ29*0.65/35</f>
        <v>0.27857142857142858</v>
      </c>
      <c r="AM29" s="42"/>
      <c r="AN29" s="129">
        <f>(AJ29*$D$2)/1000</f>
        <v>25.5</v>
      </c>
      <c r="AO29" s="29"/>
      <c r="AP29" s="46" t="s">
        <v>261</v>
      </c>
      <c r="AQ29" s="22" t="s">
        <v>410</v>
      </c>
      <c r="AR29" s="206">
        <v>2</v>
      </c>
      <c r="AS29" s="146"/>
      <c r="AT29" s="184"/>
      <c r="AU29" s="182">
        <f>AR29/100</f>
        <v>0.02</v>
      </c>
      <c r="AV29" s="129">
        <f>(AR29*$D$2)/1000</f>
        <v>3.4</v>
      </c>
      <c r="AW29" s="124"/>
    </row>
    <row r="30" spans="1:49" s="63" customFormat="1" ht="14.1" customHeight="1" x14ac:dyDescent="0.25">
      <c r="A30" s="507"/>
      <c r="B30" s="27" t="s">
        <v>466</v>
      </c>
      <c r="C30" s="72" t="s">
        <v>467</v>
      </c>
      <c r="D30" s="33">
        <v>1</v>
      </c>
      <c r="E30" s="150"/>
      <c r="F30" s="184"/>
      <c r="G30" s="193"/>
      <c r="H30" s="129">
        <f>(D30*$D$2)/1000</f>
        <v>1.7</v>
      </c>
      <c r="I30" s="145"/>
      <c r="J30" s="236" t="s">
        <v>392</v>
      </c>
      <c r="K30" s="22" t="s">
        <v>393</v>
      </c>
      <c r="L30" s="45">
        <v>8</v>
      </c>
      <c r="M30" s="21"/>
      <c r="N30" s="49"/>
      <c r="O30" s="44"/>
      <c r="P30" s="129">
        <f>(L30*$D$2)/1000</f>
        <v>13.6</v>
      </c>
      <c r="Q30" s="29"/>
      <c r="R30" s="46" t="s">
        <v>233</v>
      </c>
      <c r="S30" s="24"/>
      <c r="T30" s="45"/>
      <c r="U30" s="48"/>
      <c r="V30" s="28"/>
      <c r="W30" s="44"/>
      <c r="X30" s="129"/>
      <c r="Y30" s="29"/>
      <c r="Z30" s="168" t="s">
        <v>231</v>
      </c>
      <c r="AA30" s="19"/>
      <c r="AB30" s="33"/>
      <c r="AC30" s="60"/>
      <c r="AD30" s="60"/>
      <c r="AE30" s="182"/>
      <c r="AF30" s="29"/>
      <c r="AG30" s="125"/>
      <c r="AH30" s="46" t="s">
        <v>226</v>
      </c>
      <c r="AI30" s="54" t="s">
        <v>394</v>
      </c>
      <c r="AJ30" s="217">
        <v>1</v>
      </c>
      <c r="AK30" s="474"/>
      <c r="AL30" s="33"/>
      <c r="AM30" s="45"/>
      <c r="AN30" s="129">
        <f>(AJ30*$D$2)/1000</f>
        <v>1.7</v>
      </c>
      <c r="AO30" s="29"/>
      <c r="AP30" s="55" t="s">
        <v>287</v>
      </c>
      <c r="AQ30" s="24" t="s">
        <v>239</v>
      </c>
      <c r="AR30" s="45">
        <v>30</v>
      </c>
      <c r="AS30" s="150"/>
      <c r="AT30" s="184"/>
      <c r="AU30" s="227">
        <f>AR30/100</f>
        <v>0.3</v>
      </c>
      <c r="AV30" s="129">
        <f>(AR30*$D$2)/1000</f>
        <v>51</v>
      </c>
      <c r="AW30" s="124"/>
    </row>
    <row r="31" spans="1:49" s="30" customFormat="1" ht="14.1" customHeight="1" x14ac:dyDescent="0.25">
      <c r="A31" s="507"/>
      <c r="B31" s="27" t="s">
        <v>468</v>
      </c>
      <c r="C31" s="330"/>
      <c r="D31" s="56"/>
      <c r="E31" s="320"/>
      <c r="F31" s="184"/>
      <c r="G31" s="148"/>
      <c r="H31" s="129"/>
      <c r="I31" s="29"/>
      <c r="J31" s="237" t="s">
        <v>396</v>
      </c>
      <c r="K31" s="19"/>
      <c r="L31" s="33"/>
      <c r="M31" s="21"/>
      <c r="N31" s="49"/>
      <c r="O31" s="44"/>
      <c r="P31" s="129"/>
      <c r="Q31" s="29"/>
      <c r="R31" s="46" t="s">
        <v>291</v>
      </c>
      <c r="S31" s="24"/>
      <c r="T31" s="45"/>
      <c r="U31" s="56"/>
      <c r="V31" s="33"/>
      <c r="W31" s="42"/>
      <c r="X31" s="475"/>
      <c r="Y31" s="29"/>
      <c r="Z31" s="161"/>
      <c r="AA31" s="24"/>
      <c r="AB31" s="45"/>
      <c r="AC31" s="21"/>
      <c r="AD31" s="49"/>
      <c r="AE31" s="44"/>
      <c r="AF31" s="29"/>
      <c r="AG31" s="29"/>
      <c r="AH31" s="46" t="s">
        <v>222</v>
      </c>
      <c r="AI31" s="22"/>
      <c r="AJ31" s="317"/>
      <c r="AK31" s="474"/>
      <c r="AL31" s="33"/>
      <c r="AM31" s="45"/>
      <c r="AN31" s="129"/>
      <c r="AO31" s="29"/>
      <c r="AP31" s="55" t="s">
        <v>247</v>
      </c>
      <c r="AQ31" s="22"/>
      <c r="AR31" s="45"/>
      <c r="AS31" s="47"/>
      <c r="AT31" s="43"/>
      <c r="AU31" s="68"/>
      <c r="AV31" s="129"/>
      <c r="AW31" s="29"/>
    </row>
    <row r="32" spans="1:49" s="30" customFormat="1" ht="14.1" customHeight="1" x14ac:dyDescent="0.25">
      <c r="A32" s="507"/>
      <c r="B32" s="55" t="s">
        <v>469</v>
      </c>
      <c r="C32" s="330"/>
      <c r="D32" s="56"/>
      <c r="E32" s="61"/>
      <c r="F32" s="61"/>
      <c r="G32" s="44"/>
      <c r="H32" s="29"/>
      <c r="I32" s="29"/>
      <c r="J32" s="237" t="s">
        <v>11</v>
      </c>
      <c r="K32" s="19"/>
      <c r="L32" s="33"/>
      <c r="M32" s="12"/>
      <c r="N32" s="28"/>
      <c r="O32" s="44"/>
      <c r="P32" s="129"/>
      <c r="Q32" s="29"/>
      <c r="R32" s="46" t="s">
        <v>231</v>
      </c>
      <c r="S32" s="24"/>
      <c r="T32" s="45"/>
      <c r="U32" s="56"/>
      <c r="V32" s="45"/>
      <c r="W32" s="33"/>
      <c r="X32" s="475"/>
      <c r="Y32" s="29"/>
      <c r="Z32" s="237"/>
      <c r="AA32" s="67"/>
      <c r="AB32" s="33"/>
      <c r="AC32" s="61"/>
      <c r="AD32" s="61"/>
      <c r="AE32" s="61"/>
      <c r="AF32" s="129"/>
      <c r="AG32" s="119"/>
      <c r="AH32" s="46" t="s">
        <v>11</v>
      </c>
      <c r="AI32" s="22"/>
      <c r="AJ32" s="317"/>
      <c r="AK32" s="317"/>
      <c r="AL32" s="45"/>
      <c r="AM32" s="48"/>
      <c r="AN32" s="476"/>
      <c r="AO32" s="29"/>
      <c r="AP32" s="55" t="s">
        <v>231</v>
      </c>
      <c r="AQ32" s="19"/>
      <c r="AR32" s="33"/>
      <c r="AS32" s="56"/>
      <c r="AT32" s="45"/>
      <c r="AU32" s="33"/>
      <c r="AV32" s="129"/>
      <c r="AW32" s="29"/>
    </row>
    <row r="33" spans="1:49" s="30" customFormat="1" ht="14.1" customHeight="1" x14ac:dyDescent="0.25">
      <c r="A33" s="507"/>
      <c r="B33" s="100"/>
      <c r="C33" s="101"/>
      <c r="D33" s="102"/>
      <c r="E33" s="103"/>
      <c r="F33" s="103"/>
      <c r="G33" s="103"/>
      <c r="H33" s="136"/>
      <c r="I33" s="104"/>
      <c r="J33" s="100"/>
      <c r="K33" s="101"/>
      <c r="L33" s="102"/>
      <c r="M33" s="103"/>
      <c r="N33" s="103"/>
      <c r="O33" s="103"/>
      <c r="P33" s="136"/>
      <c r="Q33" s="120"/>
      <c r="R33" s="105"/>
      <c r="S33" s="101"/>
      <c r="T33" s="102"/>
      <c r="U33" s="103"/>
      <c r="V33" s="103"/>
      <c r="W33" s="103"/>
      <c r="X33" s="136"/>
      <c r="Y33" s="120"/>
      <c r="Z33" s="105"/>
      <c r="AA33" s="101"/>
      <c r="AB33" s="102"/>
      <c r="AC33" s="103"/>
      <c r="AD33" s="103"/>
      <c r="AE33" s="103"/>
      <c r="AF33" s="136"/>
      <c r="AG33" s="120"/>
      <c r="AH33" s="100"/>
      <c r="AI33" s="101"/>
      <c r="AJ33" s="102"/>
      <c r="AK33" s="33"/>
      <c r="AL33" s="33"/>
      <c r="AM33" s="60"/>
      <c r="AN33" s="136"/>
      <c r="AO33" s="121"/>
      <c r="AP33" s="100"/>
      <c r="AQ33" s="101"/>
      <c r="AR33" s="102"/>
      <c r="AS33" s="84"/>
      <c r="AT33" s="84"/>
      <c r="AU33" s="84"/>
      <c r="AV33" s="136"/>
      <c r="AW33" s="120"/>
    </row>
    <row r="34" spans="1:49" s="30" customFormat="1" ht="14.1" customHeight="1" x14ac:dyDescent="0.25">
      <c r="A34" s="507"/>
      <c r="B34" s="105"/>
      <c r="C34" s="432" t="s">
        <v>294</v>
      </c>
      <c r="D34" s="433">
        <v>1</v>
      </c>
      <c r="E34" s="106"/>
      <c r="F34" s="106"/>
      <c r="G34" s="106"/>
      <c r="H34" s="130"/>
      <c r="I34" s="104"/>
      <c r="J34" s="105"/>
      <c r="K34" s="432"/>
      <c r="L34" s="433"/>
      <c r="M34" s="103"/>
      <c r="N34" s="103"/>
      <c r="O34" s="103"/>
      <c r="P34" s="130"/>
      <c r="Q34" s="129"/>
      <c r="R34" s="120"/>
      <c r="S34" s="432" t="s">
        <v>450</v>
      </c>
      <c r="T34" s="432">
        <v>1</v>
      </c>
      <c r="U34" s="433">
        <v>1</v>
      </c>
      <c r="V34" s="103"/>
      <c r="W34" s="103"/>
      <c r="X34" s="103"/>
      <c r="Y34" s="130"/>
      <c r="Z34" s="120"/>
      <c r="AA34" s="101"/>
      <c r="AB34" s="102"/>
      <c r="AC34" s="103"/>
      <c r="AD34" s="103"/>
      <c r="AE34" s="103"/>
      <c r="AF34" s="130"/>
      <c r="AG34" s="120"/>
      <c r="AH34" s="105"/>
      <c r="AI34" s="101"/>
      <c r="AJ34" s="102"/>
      <c r="AK34" s="103"/>
      <c r="AL34" s="103"/>
      <c r="AM34" s="103"/>
      <c r="AN34" s="130"/>
      <c r="AO34" s="120"/>
      <c r="AP34" s="105"/>
      <c r="AQ34" s="159"/>
      <c r="AR34" s="102"/>
      <c r="AS34" s="103"/>
      <c r="AT34" s="103"/>
      <c r="AU34" s="103"/>
      <c r="AV34" s="130"/>
      <c r="AW34" s="120"/>
    </row>
    <row r="35" spans="1:49" s="30" customFormat="1" ht="15" customHeight="1" x14ac:dyDescent="0.25">
      <c r="A35" s="507"/>
      <c r="B35" s="69"/>
      <c r="C35" s="177" t="s">
        <v>295</v>
      </c>
      <c r="D35" s="434"/>
      <c r="E35" s="151"/>
      <c r="F35" s="151"/>
      <c r="G35" s="151"/>
      <c r="H35" s="434" t="s">
        <v>296</v>
      </c>
      <c r="I35" s="434" t="s">
        <v>297</v>
      </c>
      <c r="J35" s="69"/>
      <c r="K35" s="177" t="s">
        <v>295</v>
      </c>
      <c r="L35" s="434"/>
      <c r="M35" s="151"/>
      <c r="N35" s="151"/>
      <c r="O35" s="151"/>
      <c r="P35" s="434" t="s">
        <v>296</v>
      </c>
      <c r="Q35" s="434" t="s">
        <v>297</v>
      </c>
      <c r="R35" s="434"/>
      <c r="S35" s="177" t="s">
        <v>295</v>
      </c>
      <c r="T35" s="434"/>
      <c r="U35" s="151"/>
      <c r="V35" s="151"/>
      <c r="W35" s="151"/>
      <c r="X35" s="434" t="s">
        <v>296</v>
      </c>
      <c r="Y35" s="434" t="s">
        <v>297</v>
      </c>
      <c r="Z35" s="434"/>
      <c r="AA35" s="177" t="s">
        <v>295</v>
      </c>
      <c r="AB35" s="434"/>
      <c r="AC35" s="151"/>
      <c r="AD35" s="151"/>
      <c r="AE35" s="151"/>
      <c r="AF35" s="434" t="s">
        <v>296</v>
      </c>
      <c r="AG35" s="434" t="s">
        <v>297</v>
      </c>
      <c r="AH35" s="434"/>
      <c r="AI35" s="177" t="s">
        <v>295</v>
      </c>
      <c r="AJ35" s="434"/>
      <c r="AK35" s="151"/>
      <c r="AL35" s="151"/>
      <c r="AM35" s="151"/>
      <c r="AN35" s="434" t="s">
        <v>296</v>
      </c>
      <c r="AO35" s="434" t="s">
        <v>297</v>
      </c>
      <c r="AQ35" s="177" t="s">
        <v>295</v>
      </c>
      <c r="AR35" s="434"/>
      <c r="AS35" s="151"/>
      <c r="AT35" s="151"/>
      <c r="AU35" s="151"/>
      <c r="AV35" s="434" t="s">
        <v>296</v>
      </c>
      <c r="AW35" s="434" t="s">
        <v>297</v>
      </c>
    </row>
    <row r="36" spans="1:49" s="63" customFormat="1" ht="15" customHeight="1" x14ac:dyDescent="0.25">
      <c r="A36" s="508"/>
      <c r="B36" s="511" t="s">
        <v>116</v>
      </c>
      <c r="C36" s="152" t="s">
        <v>117</v>
      </c>
      <c r="D36" s="186"/>
      <c r="E36" s="187"/>
      <c r="F36" s="187"/>
      <c r="G36" s="187"/>
      <c r="H36" s="186">
        <v>4.5</v>
      </c>
      <c r="I36" s="188">
        <f>SUM(E5:E34)</f>
        <v>6.25</v>
      </c>
      <c r="J36" s="514" t="s">
        <v>116</v>
      </c>
      <c r="K36" s="152" t="s">
        <v>117</v>
      </c>
      <c r="L36" s="186"/>
      <c r="M36" s="187"/>
      <c r="N36" s="187"/>
      <c r="O36" s="187"/>
      <c r="P36" s="186">
        <v>4.5</v>
      </c>
      <c r="Q36" s="188">
        <f>SUM(M5:M34)</f>
        <v>6.5</v>
      </c>
      <c r="R36" s="514" t="s">
        <v>116</v>
      </c>
      <c r="S36" s="152" t="s">
        <v>117</v>
      </c>
      <c r="T36" s="186"/>
      <c r="U36" s="187"/>
      <c r="V36" s="187"/>
      <c r="W36" s="187"/>
      <c r="X36" s="186">
        <v>4.5</v>
      </c>
      <c r="Y36" s="188">
        <f>SUM(U5:U34)</f>
        <v>6.4666666666666668</v>
      </c>
      <c r="Z36" s="514" t="s">
        <v>116</v>
      </c>
      <c r="AA36" s="152" t="s">
        <v>117</v>
      </c>
      <c r="AB36" s="186"/>
      <c r="AC36" s="187"/>
      <c r="AD36" s="187"/>
      <c r="AE36" s="187"/>
      <c r="AF36" s="186">
        <v>4.5</v>
      </c>
      <c r="AG36" s="188">
        <f>SUM(AC5:AC34)</f>
        <v>6.5</v>
      </c>
      <c r="AH36" s="514" t="s">
        <v>116</v>
      </c>
      <c r="AI36" s="152" t="s">
        <v>117</v>
      </c>
      <c r="AJ36" s="186"/>
      <c r="AK36" s="187"/>
      <c r="AL36" s="187"/>
      <c r="AM36" s="187"/>
      <c r="AN36" s="186">
        <v>4.5</v>
      </c>
      <c r="AO36" s="188">
        <f>SUM(AK5:AK34)</f>
        <v>6.5</v>
      </c>
      <c r="AP36" s="514" t="s">
        <v>63</v>
      </c>
      <c r="AQ36" s="152" t="s">
        <v>117</v>
      </c>
      <c r="AR36" s="186"/>
      <c r="AS36" s="187"/>
      <c r="AT36" s="187"/>
      <c r="AU36" s="187"/>
      <c r="AV36" s="186">
        <v>4.5</v>
      </c>
      <c r="AW36" s="188">
        <f>SUM(AS5:AS34)</f>
        <v>6.6428571428571423</v>
      </c>
    </row>
    <row r="37" spans="1:49" s="64" customFormat="1" ht="15" customHeight="1" x14ac:dyDescent="0.25">
      <c r="A37" s="509"/>
      <c r="B37" s="512"/>
      <c r="C37" s="153" t="s">
        <v>118</v>
      </c>
      <c r="D37" s="188"/>
      <c r="E37" s="187"/>
      <c r="F37" s="187"/>
      <c r="G37" s="187"/>
      <c r="H37" s="188">
        <v>2</v>
      </c>
      <c r="I37" s="188">
        <f>SUM(F5:F35)</f>
        <v>3.01461038961039</v>
      </c>
      <c r="J37" s="515"/>
      <c r="K37" s="153" t="s">
        <v>118</v>
      </c>
      <c r="L37" s="188"/>
      <c r="M37" s="187"/>
      <c r="N37" s="187"/>
      <c r="O37" s="187"/>
      <c r="P37" s="188">
        <v>2</v>
      </c>
      <c r="Q37" s="188">
        <f>SUM(N5:N35)</f>
        <v>2.5249999999999999</v>
      </c>
      <c r="R37" s="515"/>
      <c r="S37" s="153" t="s">
        <v>118</v>
      </c>
      <c r="T37" s="188"/>
      <c r="U37" s="187"/>
      <c r="V37" s="187"/>
      <c r="W37" s="187"/>
      <c r="X37" s="188">
        <v>2</v>
      </c>
      <c r="Y37" s="188">
        <f>SUM(V5:V35)</f>
        <v>2.494805194805195</v>
      </c>
      <c r="Z37" s="515"/>
      <c r="AA37" s="153" t="s">
        <v>118</v>
      </c>
      <c r="AB37" s="188"/>
      <c r="AC37" s="187"/>
      <c r="AD37" s="187"/>
      <c r="AE37" s="187"/>
      <c r="AF37" s="188">
        <v>2</v>
      </c>
      <c r="AG37" s="188">
        <f>SUM(AD5:AD35)</f>
        <v>3.0678571428571431</v>
      </c>
      <c r="AH37" s="515"/>
      <c r="AI37" s="153" t="s">
        <v>118</v>
      </c>
      <c r="AJ37" s="188"/>
      <c r="AK37" s="187"/>
      <c r="AL37" s="187"/>
      <c r="AM37" s="187"/>
      <c r="AN37" s="188">
        <v>2</v>
      </c>
      <c r="AO37" s="188">
        <f>SUM(AL5:AL35)</f>
        <v>2.5642857142857141</v>
      </c>
      <c r="AP37" s="515"/>
      <c r="AQ37" s="153" t="s">
        <v>118</v>
      </c>
      <c r="AR37" s="188"/>
      <c r="AS37" s="187"/>
      <c r="AT37" s="187"/>
      <c r="AU37" s="187"/>
      <c r="AV37" s="188">
        <v>2</v>
      </c>
      <c r="AW37" s="188">
        <f>SUM(AT5:AT35)</f>
        <v>2.4675324675324672</v>
      </c>
    </row>
    <row r="38" spans="1:49" s="64" customFormat="1" ht="15" customHeight="1" x14ac:dyDescent="0.25">
      <c r="A38" s="509"/>
      <c r="B38" s="512"/>
      <c r="C38" s="154" t="s">
        <v>119</v>
      </c>
      <c r="D38" s="189"/>
      <c r="E38" s="186"/>
      <c r="F38" s="186"/>
      <c r="G38" s="186"/>
      <c r="H38" s="189">
        <v>1.5</v>
      </c>
      <c r="I38" s="188">
        <f>SUM(G7:G32)</f>
        <v>1.45</v>
      </c>
      <c r="J38" s="515"/>
      <c r="K38" s="154" t="s">
        <v>119</v>
      </c>
      <c r="L38" s="189"/>
      <c r="M38" s="186"/>
      <c r="N38" s="186"/>
      <c r="O38" s="186"/>
      <c r="P38" s="189">
        <v>1.5</v>
      </c>
      <c r="Q38" s="188">
        <f>SUM(O7:O32)</f>
        <v>2.1</v>
      </c>
      <c r="R38" s="515"/>
      <c r="S38" s="154" t="s">
        <v>119</v>
      </c>
      <c r="T38" s="189"/>
      <c r="U38" s="186"/>
      <c r="V38" s="186"/>
      <c r="W38" s="186"/>
      <c r="X38" s="189">
        <v>1.5</v>
      </c>
      <c r="Y38" s="188">
        <f>SUM(W7:W32)</f>
        <v>1.45</v>
      </c>
      <c r="Z38" s="515"/>
      <c r="AA38" s="154" t="s">
        <v>119</v>
      </c>
      <c r="AB38" s="189"/>
      <c r="AC38" s="186"/>
      <c r="AD38" s="186"/>
      <c r="AE38" s="186"/>
      <c r="AF38" s="189">
        <v>1.5</v>
      </c>
      <c r="AG38" s="188">
        <f>SUM(AE7:AE32)</f>
        <v>1.46</v>
      </c>
      <c r="AH38" s="515"/>
      <c r="AI38" s="154" t="s">
        <v>119</v>
      </c>
      <c r="AJ38" s="189"/>
      <c r="AK38" s="186"/>
      <c r="AL38" s="186"/>
      <c r="AM38" s="186"/>
      <c r="AN38" s="189">
        <v>1.5</v>
      </c>
      <c r="AO38" s="188">
        <f>SUM(AM7:AM32)</f>
        <v>1.9500000000000002</v>
      </c>
      <c r="AP38" s="515"/>
      <c r="AQ38" s="154" t="s">
        <v>119</v>
      </c>
      <c r="AR38" s="189"/>
      <c r="AS38" s="186"/>
      <c r="AT38" s="186"/>
      <c r="AU38" s="186"/>
      <c r="AV38" s="189">
        <v>1.5</v>
      </c>
      <c r="AW38" s="188">
        <f>SUM(AU7:AU32)</f>
        <v>1.4800000000000002</v>
      </c>
    </row>
    <row r="39" spans="1:49" s="63" customFormat="1" ht="15" customHeight="1" x14ac:dyDescent="0.25">
      <c r="A39" s="509"/>
      <c r="B39" s="512"/>
      <c r="C39" s="154" t="s">
        <v>120</v>
      </c>
      <c r="D39" s="189"/>
      <c r="E39" s="188"/>
      <c r="F39" s="188"/>
      <c r="G39" s="188"/>
      <c r="H39" s="189">
        <v>0</v>
      </c>
      <c r="I39" s="188">
        <f>D34</f>
        <v>1</v>
      </c>
      <c r="J39" s="515"/>
      <c r="K39" s="154" t="s">
        <v>125</v>
      </c>
      <c r="L39" s="189"/>
      <c r="M39" s="188"/>
      <c r="N39" s="188"/>
      <c r="O39" s="188"/>
      <c r="P39" s="189">
        <v>0</v>
      </c>
      <c r="Q39" s="188">
        <f>L34</f>
        <v>0</v>
      </c>
      <c r="R39" s="515"/>
      <c r="S39" s="154" t="s">
        <v>120</v>
      </c>
      <c r="T39" s="189"/>
      <c r="U39" s="188"/>
      <c r="V39" s="188"/>
      <c r="W39" s="188"/>
      <c r="X39" s="189">
        <v>0</v>
      </c>
      <c r="Y39" s="188">
        <f>T34</f>
        <v>1</v>
      </c>
      <c r="Z39" s="515"/>
      <c r="AA39" s="154" t="s">
        <v>120</v>
      </c>
      <c r="AB39" s="189"/>
      <c r="AC39" s="188"/>
      <c r="AD39" s="188"/>
      <c r="AE39" s="188"/>
      <c r="AF39" s="189">
        <v>0</v>
      </c>
      <c r="AG39" s="188">
        <f>AB34</f>
        <v>0</v>
      </c>
      <c r="AH39" s="515"/>
      <c r="AI39" s="154" t="s">
        <v>120</v>
      </c>
      <c r="AJ39" s="189"/>
      <c r="AK39" s="188"/>
      <c r="AL39" s="188"/>
      <c r="AM39" s="188"/>
      <c r="AN39" s="189">
        <v>0</v>
      </c>
      <c r="AO39" s="188">
        <f>AJ34</f>
        <v>0</v>
      </c>
      <c r="AP39" s="515"/>
      <c r="AQ39" s="154" t="s">
        <v>120</v>
      </c>
      <c r="AR39" s="189"/>
      <c r="AS39" s="188"/>
      <c r="AT39" s="188"/>
      <c r="AU39" s="188"/>
      <c r="AV39" s="189">
        <v>0</v>
      </c>
      <c r="AW39" s="188">
        <f>AR34</f>
        <v>0</v>
      </c>
    </row>
    <row r="40" spans="1:49" s="63" customFormat="1" ht="15" customHeight="1" x14ac:dyDescent="0.25">
      <c r="A40" s="509"/>
      <c r="B40" s="512"/>
      <c r="C40" s="155" t="s">
        <v>121</v>
      </c>
      <c r="D40" s="189"/>
      <c r="E40" s="189"/>
      <c r="F40" s="189"/>
      <c r="G40" s="189"/>
      <c r="H40" s="189">
        <v>2</v>
      </c>
      <c r="I40" s="188">
        <v>2.5</v>
      </c>
      <c r="J40" s="515"/>
      <c r="K40" s="155" t="s">
        <v>121</v>
      </c>
      <c r="L40" s="189"/>
      <c r="M40" s="189"/>
      <c r="N40" s="189"/>
      <c r="O40" s="189"/>
      <c r="P40" s="189">
        <v>2</v>
      </c>
      <c r="Q40" s="188">
        <v>2.5</v>
      </c>
      <c r="R40" s="515"/>
      <c r="S40" s="155" t="s">
        <v>121</v>
      </c>
      <c r="T40" s="189"/>
      <c r="U40" s="189"/>
      <c r="V40" s="189"/>
      <c r="W40" s="189"/>
      <c r="X40" s="189">
        <v>2</v>
      </c>
      <c r="Y40" s="188">
        <v>2.8</v>
      </c>
      <c r="Z40" s="515"/>
      <c r="AA40" s="155" t="s">
        <v>121</v>
      </c>
      <c r="AB40" s="189"/>
      <c r="AC40" s="189"/>
      <c r="AD40" s="189"/>
      <c r="AE40" s="189"/>
      <c r="AF40" s="189">
        <v>2</v>
      </c>
      <c r="AG40" s="188">
        <v>2.4</v>
      </c>
      <c r="AH40" s="515"/>
      <c r="AI40" s="155" t="s">
        <v>121</v>
      </c>
      <c r="AJ40" s="189"/>
      <c r="AK40" s="189"/>
      <c r="AL40" s="189"/>
      <c r="AM40" s="189"/>
      <c r="AN40" s="189">
        <v>2</v>
      </c>
      <c r="AO40" s="188">
        <v>2.5</v>
      </c>
      <c r="AP40" s="515"/>
      <c r="AQ40" s="155" t="s">
        <v>121</v>
      </c>
      <c r="AR40" s="189"/>
      <c r="AS40" s="189"/>
      <c r="AT40" s="189"/>
      <c r="AU40" s="189"/>
      <c r="AV40" s="189">
        <v>2</v>
      </c>
      <c r="AW40" s="188">
        <v>2.5</v>
      </c>
    </row>
    <row r="41" spans="1:49" s="63" customFormat="1" ht="15" customHeight="1" x14ac:dyDescent="0.25">
      <c r="A41" s="510"/>
      <c r="B41" s="513"/>
      <c r="C41" s="154" t="s">
        <v>122</v>
      </c>
      <c r="D41" s="189"/>
      <c r="E41" s="189"/>
      <c r="F41" s="189"/>
      <c r="G41" s="189"/>
      <c r="H41" s="190"/>
      <c r="I41" s="190">
        <f>(I36*70)+(I37*75)+(I38*25)+(I39*60)+(I40*45)</f>
        <v>872.34577922077926</v>
      </c>
      <c r="J41" s="516"/>
      <c r="K41" s="154" t="s">
        <v>122</v>
      </c>
      <c r="L41" s="189"/>
      <c r="M41" s="189"/>
      <c r="N41" s="189"/>
      <c r="O41" s="189"/>
      <c r="P41" s="190"/>
      <c r="Q41" s="190">
        <f>(Q36*70)+(Q37*75)+(Q38*25)+(Q39*60)+(Q40*45)</f>
        <v>809.375</v>
      </c>
      <c r="R41" s="516"/>
      <c r="S41" s="154" t="s">
        <v>122</v>
      </c>
      <c r="T41" s="189"/>
      <c r="U41" s="189"/>
      <c r="V41" s="189"/>
      <c r="W41" s="189"/>
      <c r="X41" s="190"/>
      <c r="Y41" s="190">
        <f>(Y36*70)+(Y37*75)+(Y38*25)+(Y39*60)+(Y40*45)</f>
        <v>862.02705627705632</v>
      </c>
      <c r="Z41" s="516"/>
      <c r="AA41" s="154" t="s">
        <v>122</v>
      </c>
      <c r="AB41" s="189"/>
      <c r="AC41" s="189"/>
      <c r="AD41" s="189"/>
      <c r="AE41" s="189"/>
      <c r="AF41" s="190"/>
      <c r="AG41" s="190">
        <f>(AG36*70)+(AG37*75)+(AG38*25)+(AG39*60)+(AG40*45)</f>
        <v>829.58928571428578</v>
      </c>
      <c r="AH41" s="516"/>
      <c r="AI41" s="154" t="s">
        <v>122</v>
      </c>
      <c r="AJ41" s="189"/>
      <c r="AK41" s="189"/>
      <c r="AL41" s="189"/>
      <c r="AM41" s="189"/>
      <c r="AN41" s="190"/>
      <c r="AO41" s="190">
        <f>(AO36*70)+(AO37*75)+(AO38*25)+(AO39*60)+(AO40*45)</f>
        <v>808.57142857142856</v>
      </c>
      <c r="AP41" s="516"/>
      <c r="AQ41" s="154" t="s">
        <v>122</v>
      </c>
      <c r="AR41" s="189"/>
      <c r="AS41" s="189"/>
      <c r="AT41" s="189"/>
      <c r="AU41" s="189"/>
      <c r="AV41" s="190"/>
      <c r="AW41" s="190">
        <f>(AW36*70)+(AW37*75)+(AW38*25)+(AW39*60)+(AW40*45)</f>
        <v>799.56493506493496</v>
      </c>
    </row>
    <row r="42" spans="1:49" ht="9.75" customHeight="1" x14ac:dyDescent="0.25">
      <c r="B42"/>
      <c r="C42" s="3"/>
      <c r="J42"/>
      <c r="K42" s="3"/>
      <c r="L42"/>
      <c r="R42"/>
      <c r="S42"/>
      <c r="Z42"/>
      <c r="AA42" s="3"/>
      <c r="AH42"/>
      <c r="AI42" s="3"/>
      <c r="AP42"/>
      <c r="AQ42" s="3"/>
    </row>
    <row r="43" spans="1:49" ht="14.1" customHeight="1" x14ac:dyDescent="0.25">
      <c r="B43"/>
      <c r="C43" s="3" t="s">
        <v>482</v>
      </c>
      <c r="J43"/>
      <c r="K43" s="3" t="s">
        <v>78</v>
      </c>
      <c r="L43"/>
      <c r="R43"/>
      <c r="S43" s="248" t="s">
        <v>485</v>
      </c>
      <c r="Z43"/>
      <c r="AA43" t="s">
        <v>79</v>
      </c>
      <c r="AH43"/>
      <c r="AI43" s="3"/>
      <c r="AP43"/>
      <c r="AQ43" s="3"/>
    </row>
  </sheetData>
  <mergeCells count="27">
    <mergeCell ref="AQ3:AR3"/>
    <mergeCell ref="AQ25:AQ27"/>
    <mergeCell ref="AP36:AP41"/>
    <mergeCell ref="C3:D3"/>
    <mergeCell ref="AA3:AB3"/>
    <mergeCell ref="AI3:AJ3"/>
    <mergeCell ref="AI25:AI27"/>
    <mergeCell ref="Z36:Z41"/>
    <mergeCell ref="AH36:AH41"/>
    <mergeCell ref="C25:C27"/>
    <mergeCell ref="K25:K27"/>
    <mergeCell ref="S25:S27"/>
    <mergeCell ref="AA25:AA27"/>
    <mergeCell ref="D1:J1"/>
    <mergeCell ref="K2:AO2"/>
    <mergeCell ref="K3:L3"/>
    <mergeCell ref="S3:T3"/>
    <mergeCell ref="A5:A7"/>
    <mergeCell ref="A3:A4"/>
    <mergeCell ref="B36:B41"/>
    <mergeCell ref="J36:J41"/>
    <mergeCell ref="R36:R41"/>
    <mergeCell ref="A8:A15"/>
    <mergeCell ref="A16:A23"/>
    <mergeCell ref="A24:A27"/>
    <mergeCell ref="A36:A41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scale="83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abSelected="1" topLeftCell="A25" zoomScale="120" zoomScaleNormal="100" workbookViewId="0">
      <selection activeCell="Q48" sqref="Q48"/>
    </sheetView>
  </sheetViews>
  <sheetFormatPr defaultRowHeight="14.1" customHeight="1" x14ac:dyDescent="0.25"/>
  <cols>
    <col min="1" max="1" width="2.875" customWidth="1"/>
    <col min="2" max="2" width="3.75" style="23" customWidth="1"/>
    <col min="3" max="3" width="11.625" style="23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5" style="137" customWidth="1"/>
    <col min="9" max="9" width="5" customWidth="1"/>
    <col min="10" max="10" width="3.75" style="23" customWidth="1"/>
    <col min="11" max="11" width="10.875" style="23" customWidth="1"/>
    <col min="12" max="12" width="3.875" style="23" customWidth="1"/>
    <col min="13" max="13" width="6.625" hidden="1" customWidth="1"/>
    <col min="14" max="14" width="5.875" hidden="1" customWidth="1"/>
    <col min="15" max="15" width="5" hidden="1" customWidth="1"/>
    <col min="16" max="16" width="4.125" style="137" customWidth="1"/>
    <col min="17" max="17" width="3.875" customWidth="1"/>
    <col min="18" max="18" width="4" style="23" customWidth="1"/>
    <col min="19" max="19" width="10.125" style="23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37" customWidth="1"/>
    <col min="25" max="25" width="4" customWidth="1"/>
    <col min="26" max="26" width="3.25" style="23" customWidth="1"/>
    <col min="27" max="27" width="10.5" style="23" customWidth="1"/>
    <col min="28" max="28" width="3.625" style="5" customWidth="1"/>
    <col min="29" max="31" width="6.625" style="5" hidden="1" customWidth="1"/>
    <col min="32" max="32" width="3.625" style="137" customWidth="1"/>
    <col min="33" max="33" width="4.375" customWidth="1"/>
    <col min="34" max="34" width="4.125" style="23" customWidth="1"/>
    <col min="35" max="35" width="10.375" style="180" customWidth="1"/>
    <col min="36" max="36" width="4.875" customWidth="1"/>
    <col min="37" max="38" width="6.625" hidden="1" customWidth="1"/>
    <col min="39" max="39" width="6.625" style="5" hidden="1" customWidth="1"/>
    <col min="40" max="40" width="3.875" style="137" customWidth="1"/>
    <col min="41" max="41" width="4.75" customWidth="1"/>
  </cols>
  <sheetData>
    <row r="1" spans="1:41" ht="14.1" customHeight="1" x14ac:dyDescent="0.25">
      <c r="A1" s="13"/>
      <c r="B1" s="173"/>
      <c r="C1" s="173"/>
      <c r="D1" s="521" t="s">
        <v>27</v>
      </c>
      <c r="E1" s="521"/>
      <c r="F1" s="521"/>
      <c r="G1" s="521"/>
      <c r="H1" s="521"/>
      <c r="I1" s="521"/>
      <c r="J1" s="521"/>
      <c r="K1" s="23" t="s">
        <v>459</v>
      </c>
      <c r="L1" s="23" t="s">
        <v>124</v>
      </c>
      <c r="P1"/>
      <c r="X1" s="135"/>
      <c r="Z1" s="173"/>
      <c r="AA1" s="173"/>
      <c r="AB1" s="13"/>
      <c r="AC1" s="13"/>
      <c r="AD1" s="13"/>
      <c r="AE1" s="13"/>
      <c r="AF1" s="135"/>
      <c r="AG1" s="13"/>
      <c r="AH1" s="173"/>
      <c r="AI1" s="173"/>
      <c r="AJ1" s="13"/>
      <c r="AK1" s="13"/>
      <c r="AL1" s="13"/>
      <c r="AM1" s="13"/>
      <c r="AN1" s="135"/>
      <c r="AO1" s="13"/>
    </row>
    <row r="2" spans="1:41" ht="14.1" customHeight="1" x14ac:dyDescent="0.25">
      <c r="A2" s="2" t="s">
        <v>26</v>
      </c>
      <c r="B2" s="174" t="s">
        <v>64</v>
      </c>
      <c r="C2" s="174" t="s">
        <v>65</v>
      </c>
      <c r="D2" s="134">
        <v>1700</v>
      </c>
      <c r="E2" s="134"/>
      <c r="F2" s="134"/>
      <c r="G2" s="134"/>
      <c r="H2" s="134"/>
      <c r="I2" s="134"/>
      <c r="J2" s="179"/>
      <c r="K2" s="522" t="s">
        <v>37</v>
      </c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</row>
    <row r="3" spans="1:41" s="23" customFormat="1" ht="14.1" customHeight="1" x14ac:dyDescent="0.25">
      <c r="A3" s="524" t="s">
        <v>28</v>
      </c>
      <c r="B3" s="65"/>
      <c r="C3" s="525">
        <v>43521</v>
      </c>
      <c r="D3" s="525"/>
      <c r="E3" s="66"/>
      <c r="F3" s="66"/>
      <c r="G3" s="66"/>
      <c r="H3" s="131"/>
      <c r="I3" s="65" t="s">
        <v>29</v>
      </c>
      <c r="J3" s="65"/>
      <c r="K3" s="525">
        <v>43522</v>
      </c>
      <c r="L3" s="525"/>
      <c r="M3" s="66"/>
      <c r="N3" s="66"/>
      <c r="O3" s="66"/>
      <c r="P3" s="131"/>
      <c r="Q3" s="65" t="s">
        <v>30</v>
      </c>
      <c r="R3" s="65"/>
      <c r="S3" s="525">
        <v>43523</v>
      </c>
      <c r="T3" s="525"/>
      <c r="U3" s="66"/>
      <c r="V3" s="66"/>
      <c r="W3" s="66"/>
      <c r="X3" s="131"/>
      <c r="Y3" s="65" t="s">
        <v>31</v>
      </c>
      <c r="Z3" s="65"/>
      <c r="AA3" s="525">
        <v>43524</v>
      </c>
      <c r="AB3" s="525"/>
      <c r="AC3" s="66"/>
      <c r="AD3" s="66"/>
      <c r="AE3" s="66"/>
      <c r="AF3" s="131"/>
      <c r="AG3" s="65" t="s">
        <v>32</v>
      </c>
      <c r="AH3" s="65"/>
      <c r="AI3" s="525">
        <v>43525</v>
      </c>
      <c r="AJ3" s="525"/>
      <c r="AK3" s="66"/>
      <c r="AL3" s="66"/>
      <c r="AM3" s="66"/>
      <c r="AN3" s="131"/>
      <c r="AO3" s="65" t="s">
        <v>33</v>
      </c>
    </row>
    <row r="4" spans="1:41" s="23" customFormat="1" ht="14.1" customHeight="1" x14ac:dyDescent="0.25">
      <c r="A4" s="524"/>
      <c r="B4" s="65" t="s">
        <v>66</v>
      </c>
      <c r="C4" s="65" t="s">
        <v>67</v>
      </c>
      <c r="D4" s="65" t="s">
        <v>34</v>
      </c>
      <c r="E4" s="79" t="s">
        <v>40</v>
      </c>
      <c r="F4" s="65" t="s">
        <v>42</v>
      </c>
      <c r="G4" s="65" t="s">
        <v>45</v>
      </c>
      <c r="H4" s="129" t="s">
        <v>39</v>
      </c>
      <c r="I4" s="80" t="s">
        <v>69</v>
      </c>
      <c r="J4" s="65" t="s">
        <v>21</v>
      </c>
      <c r="K4" s="65" t="s">
        <v>22</v>
      </c>
      <c r="L4" s="65" t="s">
        <v>25</v>
      </c>
      <c r="M4" s="65" t="s">
        <v>40</v>
      </c>
      <c r="N4" s="65" t="s">
        <v>42</v>
      </c>
      <c r="O4" s="65" t="s">
        <v>45</v>
      </c>
      <c r="P4" s="129" t="s">
        <v>39</v>
      </c>
      <c r="Q4" s="80" t="s">
        <v>69</v>
      </c>
      <c r="R4" s="65" t="s">
        <v>21</v>
      </c>
      <c r="S4" s="65" t="s">
        <v>22</v>
      </c>
      <c r="T4" s="65" t="s">
        <v>34</v>
      </c>
      <c r="U4" s="79" t="s">
        <v>40</v>
      </c>
      <c r="V4" s="79" t="s">
        <v>42</v>
      </c>
      <c r="W4" s="79" t="s">
        <v>45</v>
      </c>
      <c r="X4" s="129" t="s">
        <v>39</v>
      </c>
      <c r="Y4" s="80" t="s">
        <v>69</v>
      </c>
      <c r="Z4" s="65" t="s">
        <v>21</v>
      </c>
      <c r="AA4" s="6"/>
      <c r="AB4" s="25" t="s">
        <v>34</v>
      </c>
      <c r="AC4" s="65" t="s">
        <v>40</v>
      </c>
      <c r="AD4" s="65" t="s">
        <v>42</v>
      </c>
      <c r="AE4" s="65" t="s">
        <v>45</v>
      </c>
      <c r="AF4" s="129" t="s">
        <v>39</v>
      </c>
      <c r="AG4" s="80" t="s">
        <v>69</v>
      </c>
      <c r="AH4" s="25" t="s">
        <v>21</v>
      </c>
      <c r="AI4" s="6"/>
      <c r="AJ4" s="25" t="s">
        <v>34</v>
      </c>
      <c r="AK4" s="79" t="s">
        <v>40</v>
      </c>
      <c r="AL4" s="79" t="s">
        <v>42</v>
      </c>
      <c r="AM4" s="79" t="s">
        <v>45</v>
      </c>
      <c r="AN4" s="129" t="s">
        <v>39</v>
      </c>
      <c r="AO4" s="80" t="s">
        <v>69</v>
      </c>
    </row>
    <row r="5" spans="1:41" s="63" customFormat="1" ht="14.1" customHeight="1" x14ac:dyDescent="0.25">
      <c r="A5" s="519" t="s">
        <v>35</v>
      </c>
      <c r="B5" s="71" t="s">
        <v>197</v>
      </c>
      <c r="C5" s="8" t="s">
        <v>196</v>
      </c>
      <c r="D5" s="81">
        <v>125</v>
      </c>
      <c r="E5" s="28">
        <f>D5/20</f>
        <v>6.25</v>
      </c>
      <c r="F5" s="11"/>
      <c r="G5" s="11"/>
      <c r="H5" s="129">
        <v>144</v>
      </c>
      <c r="I5" s="125"/>
      <c r="J5" s="71" t="s">
        <v>58</v>
      </c>
      <c r="K5" s="8" t="s">
        <v>196</v>
      </c>
      <c r="L5" s="81">
        <v>100</v>
      </c>
      <c r="M5" s="139">
        <f>L5/20</f>
        <v>5</v>
      </c>
      <c r="N5" s="11"/>
      <c r="O5" s="11"/>
      <c r="P5" s="129">
        <f>(L5*$D$2)/1000</f>
        <v>170</v>
      </c>
      <c r="Q5" s="125"/>
      <c r="R5" s="482" t="s">
        <v>411</v>
      </c>
      <c r="S5" s="22" t="s">
        <v>414</v>
      </c>
      <c r="T5" s="45">
        <v>300</v>
      </c>
      <c r="U5" s="139">
        <f>T5/60</f>
        <v>5</v>
      </c>
      <c r="V5" s="11"/>
      <c r="W5" s="11"/>
      <c r="X5" s="129"/>
      <c r="Y5" s="29"/>
      <c r="Z5" s="250"/>
      <c r="AA5" s="282"/>
      <c r="AB5" s="283"/>
      <c r="AC5" s="272"/>
      <c r="AD5" s="284"/>
      <c r="AE5" s="284"/>
      <c r="AF5" s="255"/>
      <c r="AG5" s="256"/>
      <c r="AH5" s="278"/>
      <c r="AI5" s="282"/>
      <c r="AJ5" s="283"/>
      <c r="AK5" s="272"/>
      <c r="AL5" s="284"/>
      <c r="AM5" s="284"/>
      <c r="AN5" s="255"/>
      <c r="AO5" s="256"/>
    </row>
    <row r="6" spans="1:41" s="63" customFormat="1" ht="14.1" customHeight="1" x14ac:dyDescent="0.25">
      <c r="A6" s="519"/>
      <c r="B6" s="31" t="s">
        <v>198</v>
      </c>
      <c r="C6" s="97"/>
      <c r="D6" s="98"/>
      <c r="E6" s="28"/>
      <c r="F6" s="28"/>
      <c r="G6" s="11"/>
      <c r="H6" s="129"/>
      <c r="I6" s="20"/>
      <c r="J6" s="31" t="s">
        <v>198</v>
      </c>
      <c r="K6" s="97" t="s">
        <v>199</v>
      </c>
      <c r="L6" s="98">
        <v>30</v>
      </c>
      <c r="M6" s="28">
        <f>L6/20</f>
        <v>1.5</v>
      </c>
      <c r="N6" s="28"/>
      <c r="O6" s="11"/>
      <c r="P6" s="129">
        <f>(L6*$D$2)/1000</f>
        <v>51</v>
      </c>
      <c r="Q6" s="20"/>
      <c r="R6" s="449" t="s">
        <v>415</v>
      </c>
      <c r="S6" s="22"/>
      <c r="T6" s="45"/>
      <c r="U6" s="146"/>
      <c r="V6" s="146"/>
      <c r="W6" s="147"/>
      <c r="X6" s="129"/>
      <c r="Y6" s="145"/>
      <c r="Z6" s="250"/>
      <c r="AA6" s="295"/>
      <c r="AB6" s="296"/>
      <c r="AC6" s="253"/>
      <c r="AD6" s="253"/>
      <c r="AE6" s="284"/>
      <c r="AF6" s="255"/>
      <c r="AG6" s="297"/>
      <c r="AH6" s="298"/>
      <c r="AI6" s="295"/>
      <c r="AJ6" s="296"/>
      <c r="AK6" s="253"/>
      <c r="AL6" s="253"/>
      <c r="AM6" s="284"/>
      <c r="AN6" s="255"/>
      <c r="AO6" s="297"/>
    </row>
    <row r="7" spans="1:41" s="63" customFormat="1" ht="14.1" customHeight="1" x14ac:dyDescent="0.25">
      <c r="A7" s="519"/>
      <c r="B7" s="335" t="s">
        <v>200</v>
      </c>
      <c r="C7" s="32"/>
      <c r="D7" s="7"/>
      <c r="E7" s="11"/>
      <c r="F7" s="11"/>
      <c r="G7" s="11"/>
      <c r="H7" s="129"/>
      <c r="I7" s="20"/>
      <c r="J7" s="31" t="s">
        <v>200</v>
      </c>
      <c r="K7" s="32"/>
      <c r="L7" s="7"/>
      <c r="M7" s="11"/>
      <c r="N7" s="11"/>
      <c r="O7" s="11"/>
      <c r="P7" s="129"/>
      <c r="Q7" s="20"/>
      <c r="R7" s="482"/>
      <c r="S7" s="22"/>
      <c r="T7" s="45"/>
      <c r="U7" s="147"/>
      <c r="V7" s="147"/>
      <c r="W7" s="193"/>
      <c r="X7" s="129"/>
      <c r="Y7" s="145"/>
      <c r="Z7" s="250"/>
      <c r="AA7" s="300"/>
      <c r="AB7" s="301"/>
      <c r="AC7" s="284"/>
      <c r="AD7" s="284"/>
      <c r="AE7" s="284"/>
      <c r="AF7" s="255"/>
      <c r="AG7" s="297"/>
      <c r="AH7" s="298"/>
      <c r="AI7" s="300"/>
      <c r="AJ7" s="301"/>
      <c r="AK7" s="284"/>
      <c r="AL7" s="284"/>
      <c r="AM7" s="284"/>
      <c r="AN7" s="255"/>
      <c r="AO7" s="297"/>
    </row>
    <row r="8" spans="1:41" s="63" customFormat="1" ht="14.1" customHeight="1" x14ac:dyDescent="0.25">
      <c r="A8" s="519" t="s">
        <v>36</v>
      </c>
      <c r="B8" s="206" t="s">
        <v>428</v>
      </c>
      <c r="C8" s="213" t="s">
        <v>330</v>
      </c>
      <c r="D8" s="207">
        <v>100</v>
      </c>
      <c r="E8" s="485"/>
      <c r="F8" s="219">
        <f>D8*0.65/35</f>
        <v>1.8571428571428572</v>
      </c>
      <c r="G8" s="486"/>
      <c r="H8" s="209">
        <f>(D8*$D$2)/1000</f>
        <v>170</v>
      </c>
      <c r="I8" s="408" t="s">
        <v>203</v>
      </c>
      <c r="J8" s="161" t="s">
        <v>429</v>
      </c>
      <c r="K8" s="240" t="s">
        <v>430</v>
      </c>
      <c r="L8" s="207">
        <v>70</v>
      </c>
      <c r="M8" s="214"/>
      <c r="N8" s="208">
        <f>L8*0.8/35</f>
        <v>1.6</v>
      </c>
      <c r="O8" s="241"/>
      <c r="P8" s="209">
        <f>(L8*$D$2)/1000</f>
        <v>119</v>
      </c>
      <c r="Q8" s="238" t="s">
        <v>203</v>
      </c>
      <c r="R8" s="46" t="s">
        <v>385</v>
      </c>
      <c r="S8" s="251" t="s">
        <v>416</v>
      </c>
      <c r="T8" s="252">
        <v>15</v>
      </c>
      <c r="U8" s="257"/>
      <c r="V8" s="253">
        <f>T8*0.8/35</f>
        <v>0.34285714285714286</v>
      </c>
      <c r="W8" s="489"/>
      <c r="X8" s="255"/>
      <c r="Y8" s="263" t="s">
        <v>203</v>
      </c>
      <c r="Z8" s="258"/>
      <c r="AA8" s="251"/>
      <c r="AB8" s="252"/>
      <c r="AC8" s="343"/>
      <c r="AD8" s="260"/>
      <c r="AE8" s="254"/>
      <c r="AF8" s="262"/>
      <c r="AG8" s="286"/>
      <c r="AH8" s="258"/>
      <c r="AI8" s="251"/>
      <c r="AJ8" s="252"/>
      <c r="AK8" s="284"/>
      <c r="AL8" s="260"/>
      <c r="AM8" s="319"/>
      <c r="AN8" s="262"/>
      <c r="AO8" s="256"/>
    </row>
    <row r="9" spans="1:41" s="63" customFormat="1" ht="14.1" customHeight="1" x14ac:dyDescent="0.25">
      <c r="A9" s="519"/>
      <c r="B9" s="46" t="s">
        <v>431</v>
      </c>
      <c r="C9" s="22" t="s">
        <v>432</v>
      </c>
      <c r="D9" s="45">
        <v>3</v>
      </c>
      <c r="E9" s="28"/>
      <c r="F9" s="28"/>
      <c r="G9" s="99"/>
      <c r="H9" s="129">
        <f>(D9*$D$2)/1000</f>
        <v>5.0999999999999996</v>
      </c>
      <c r="I9" s="29"/>
      <c r="J9" s="161" t="s">
        <v>433</v>
      </c>
      <c r="K9" s="54" t="s">
        <v>434</v>
      </c>
      <c r="L9" s="45">
        <v>20</v>
      </c>
      <c r="M9" s="28"/>
      <c r="N9" s="33"/>
      <c r="O9" s="99">
        <f>L9/100</f>
        <v>0.2</v>
      </c>
      <c r="P9" s="129">
        <f>(L9*$D$2)/1000</f>
        <v>34</v>
      </c>
      <c r="Q9" s="29"/>
      <c r="R9" s="46" t="s">
        <v>198</v>
      </c>
      <c r="S9" s="22" t="s">
        <v>417</v>
      </c>
      <c r="T9" s="45">
        <v>2</v>
      </c>
      <c r="U9" s="146"/>
      <c r="V9" s="146"/>
      <c r="W9" s="147"/>
      <c r="X9" s="129"/>
      <c r="Y9" s="145"/>
      <c r="Z9" s="264"/>
      <c r="AA9" s="251"/>
      <c r="AB9" s="252"/>
      <c r="AC9" s="253"/>
      <c r="AD9" s="253"/>
      <c r="AE9" s="254"/>
      <c r="AF9" s="255"/>
      <c r="AG9" s="256"/>
      <c r="AH9" s="264"/>
      <c r="AI9" s="251"/>
      <c r="AJ9" s="304"/>
      <c r="AK9" s="259"/>
      <c r="AL9" s="260"/>
      <c r="AM9" s="254"/>
      <c r="AN9" s="255"/>
      <c r="AO9" s="256"/>
    </row>
    <row r="10" spans="1:41" s="63" customFormat="1" ht="14.1" customHeight="1" x14ac:dyDescent="0.25">
      <c r="A10" s="519"/>
      <c r="B10" s="46" t="s">
        <v>226</v>
      </c>
      <c r="C10" s="22" t="s">
        <v>435</v>
      </c>
      <c r="D10" s="45">
        <v>0.5</v>
      </c>
      <c r="E10" s="28"/>
      <c r="F10" s="28"/>
      <c r="G10" s="99"/>
      <c r="H10" s="129">
        <f>(D10*$D$2)/1000</f>
        <v>0.85</v>
      </c>
      <c r="I10" s="29"/>
      <c r="J10" s="161" t="s">
        <v>436</v>
      </c>
      <c r="K10" s="54"/>
      <c r="L10" s="45"/>
      <c r="M10" s="28"/>
      <c r="N10" s="33"/>
      <c r="O10" s="42"/>
      <c r="P10" s="129"/>
      <c r="Q10" s="29"/>
      <c r="R10" s="46" t="s">
        <v>418</v>
      </c>
      <c r="S10" s="22" t="s">
        <v>419</v>
      </c>
      <c r="T10" s="45">
        <v>1</v>
      </c>
      <c r="U10" s="147"/>
      <c r="V10" s="147"/>
      <c r="W10" s="193"/>
      <c r="X10" s="129"/>
      <c r="Y10" s="145"/>
      <c r="Z10" s="264"/>
      <c r="AA10" s="251"/>
      <c r="AB10" s="252"/>
      <c r="AC10" s="253"/>
      <c r="AD10" s="261"/>
      <c r="AE10" s="287"/>
      <c r="AF10" s="255"/>
      <c r="AG10" s="256"/>
      <c r="AH10" s="264"/>
      <c r="AI10" s="251"/>
      <c r="AJ10" s="304"/>
      <c r="AK10" s="259"/>
      <c r="AL10" s="260"/>
      <c r="AM10" s="254"/>
      <c r="AN10" s="255"/>
      <c r="AO10" s="256"/>
    </row>
    <row r="11" spans="1:41" s="63" customFormat="1" ht="14.1" customHeight="1" x14ac:dyDescent="0.25">
      <c r="A11" s="519"/>
      <c r="B11" s="46" t="s">
        <v>233</v>
      </c>
      <c r="C11" s="22" t="s">
        <v>437</v>
      </c>
      <c r="D11" s="45"/>
      <c r="E11" s="12"/>
      <c r="F11" s="12"/>
      <c r="G11" s="42"/>
      <c r="H11" s="129"/>
      <c r="I11" s="29"/>
      <c r="J11" s="161" t="s">
        <v>222</v>
      </c>
      <c r="K11" s="54"/>
      <c r="L11" s="45"/>
      <c r="M11" s="217"/>
      <c r="N11" s="28"/>
      <c r="O11" s="42"/>
      <c r="P11" s="129"/>
      <c r="Q11" s="129"/>
      <c r="R11" s="237" t="s">
        <v>218</v>
      </c>
      <c r="S11" s="416" t="s">
        <v>420</v>
      </c>
      <c r="T11" s="417">
        <v>45</v>
      </c>
      <c r="U11" s="492">
        <f>T11/60</f>
        <v>0.75</v>
      </c>
      <c r="V11" s="418"/>
      <c r="W11" s="493"/>
      <c r="X11" s="420">
        <f>(T11*'[3]0301~0302'!$D$2)/1000</f>
        <v>72</v>
      </c>
      <c r="Y11" s="483" t="s">
        <v>203</v>
      </c>
      <c r="Z11" s="264"/>
      <c r="AA11" s="251"/>
      <c r="AB11" s="252"/>
      <c r="AC11" s="253"/>
      <c r="AD11" s="261"/>
      <c r="AE11" s="254"/>
      <c r="AF11" s="255"/>
      <c r="AG11" s="256"/>
      <c r="AH11" s="264"/>
      <c r="AI11" s="251"/>
      <c r="AJ11" s="252"/>
      <c r="AK11" s="266"/>
      <c r="AL11" s="266"/>
      <c r="AM11" s="254"/>
      <c r="AN11" s="255"/>
      <c r="AO11" s="256"/>
    </row>
    <row r="12" spans="1:41" s="63" customFormat="1" ht="14.1" customHeight="1" x14ac:dyDescent="0.25">
      <c r="A12" s="519"/>
      <c r="B12" s="210" t="s">
        <v>438</v>
      </c>
      <c r="C12" s="22"/>
      <c r="D12" s="211"/>
      <c r="E12" s="34"/>
      <c r="F12" s="34"/>
      <c r="G12" s="139"/>
      <c r="H12" s="129"/>
      <c r="I12" s="29"/>
      <c r="J12" s="210" t="s">
        <v>318</v>
      </c>
      <c r="K12" s="22"/>
      <c r="L12" s="211"/>
      <c r="M12" s="48"/>
      <c r="N12" s="28"/>
      <c r="O12" s="42"/>
      <c r="P12" s="129"/>
      <c r="Q12" s="29"/>
      <c r="R12" s="46" t="s">
        <v>421</v>
      </c>
      <c r="S12" s="251" t="s">
        <v>357</v>
      </c>
      <c r="T12" s="252">
        <v>35</v>
      </c>
      <c r="U12" s="253"/>
      <c r="V12" s="253"/>
      <c r="W12" s="287">
        <f>T12/100</f>
        <v>0.35</v>
      </c>
      <c r="X12" s="255">
        <f>(T12*'[3]0301~0302'!$D$2)/1000</f>
        <v>56</v>
      </c>
      <c r="Y12" s="263"/>
      <c r="Z12" s="303"/>
      <c r="AA12" s="344"/>
      <c r="AB12" s="252"/>
      <c r="AC12" s="253"/>
      <c r="AD12" s="261"/>
      <c r="AE12" s="254"/>
      <c r="AF12" s="255"/>
      <c r="AG12" s="256"/>
      <c r="AH12" s="289"/>
      <c r="AI12" s="251"/>
      <c r="AJ12" s="299"/>
      <c r="AK12" s="260"/>
      <c r="AL12" s="260"/>
      <c r="AM12" s="272"/>
      <c r="AN12" s="255"/>
      <c r="AO12" s="256"/>
    </row>
    <row r="13" spans="1:41" s="63" customFormat="1" ht="14.1" customHeight="1" x14ac:dyDescent="0.25">
      <c r="A13" s="519"/>
      <c r="B13" s="318"/>
      <c r="C13" s="22"/>
      <c r="D13" s="487"/>
      <c r="E13" s="34"/>
      <c r="F13" s="34"/>
      <c r="G13" s="139"/>
      <c r="H13" s="129"/>
      <c r="I13" s="29"/>
      <c r="J13" s="210"/>
      <c r="K13" s="72"/>
      <c r="L13" s="75"/>
      <c r="M13" s="28"/>
      <c r="N13" s="28"/>
      <c r="O13" s="44"/>
      <c r="P13" s="129"/>
      <c r="Q13" s="29"/>
      <c r="R13" s="46"/>
      <c r="S13" s="22"/>
      <c r="T13" s="45"/>
      <c r="U13" s="28"/>
      <c r="V13" s="28"/>
      <c r="W13" s="246"/>
      <c r="X13" s="129"/>
      <c r="Y13" s="181"/>
      <c r="Z13" s="345"/>
      <c r="AA13" s="251"/>
      <c r="AB13" s="252"/>
      <c r="AC13" s="304"/>
      <c r="AD13" s="252"/>
      <c r="AE13" s="254"/>
      <c r="AF13" s="255"/>
      <c r="AG13" s="256"/>
      <c r="AH13" s="289"/>
      <c r="AI13" s="273"/>
      <c r="AJ13" s="304"/>
      <c r="AK13" s="253"/>
      <c r="AL13" s="253"/>
      <c r="AM13" s="267"/>
      <c r="AN13" s="255"/>
      <c r="AO13" s="256"/>
    </row>
    <row r="14" spans="1:41" s="63" customFormat="1" ht="14.1" customHeight="1" x14ac:dyDescent="0.25">
      <c r="A14" s="519"/>
      <c r="B14" s="167"/>
      <c r="C14" s="22"/>
      <c r="D14" s="246"/>
      <c r="E14" s="48"/>
      <c r="F14" s="28"/>
      <c r="G14" s="42"/>
      <c r="H14" s="129"/>
      <c r="I14" s="29"/>
      <c r="J14" s="324"/>
      <c r="K14" s="73"/>
      <c r="L14" s="12"/>
      <c r="M14" s="34"/>
      <c r="N14" s="38"/>
      <c r="O14" s="39"/>
      <c r="P14" s="129"/>
      <c r="Q14" s="29"/>
      <c r="R14" s="46"/>
      <c r="S14" s="22"/>
      <c r="T14" s="45"/>
      <c r="U14" s="38"/>
      <c r="V14" s="38"/>
      <c r="W14" s="39"/>
      <c r="X14" s="129"/>
      <c r="Y14" s="29"/>
      <c r="Z14" s="294"/>
      <c r="AA14" s="293"/>
      <c r="AB14" s="266"/>
      <c r="AC14" s="260"/>
      <c r="AD14" s="270"/>
      <c r="AE14" s="271"/>
      <c r="AF14" s="255"/>
      <c r="AG14" s="256"/>
      <c r="AH14" s="264"/>
      <c r="AI14" s="290"/>
      <c r="AJ14" s="291"/>
      <c r="AK14" s="270"/>
      <c r="AL14" s="261"/>
      <c r="AM14" s="271"/>
      <c r="AN14" s="255"/>
      <c r="AO14" s="256"/>
    </row>
    <row r="15" spans="1:41" s="63" customFormat="1" ht="14.1" customHeight="1" x14ac:dyDescent="0.25">
      <c r="A15" s="519"/>
      <c r="B15" s="444"/>
      <c r="C15" s="22"/>
      <c r="D15" s="246"/>
      <c r="E15" s="12"/>
      <c r="F15" s="51"/>
      <c r="G15" s="42"/>
      <c r="H15" s="129"/>
      <c r="I15" s="29"/>
      <c r="J15" s="82"/>
      <c r="K15" s="73"/>
      <c r="L15" s="12"/>
      <c r="M15" s="50"/>
      <c r="N15" s="38"/>
      <c r="O15" s="39"/>
      <c r="P15" s="129"/>
      <c r="Q15" s="29"/>
      <c r="R15" s="46"/>
      <c r="S15" s="22"/>
      <c r="T15" s="45"/>
      <c r="U15" s="28"/>
      <c r="V15" s="28"/>
      <c r="W15" s="42"/>
      <c r="X15" s="129"/>
      <c r="Y15" s="29"/>
      <c r="Z15" s="346"/>
      <c r="AA15" s="347"/>
      <c r="AB15" s="348"/>
      <c r="AC15" s="305"/>
      <c r="AD15" s="270"/>
      <c r="AE15" s="271"/>
      <c r="AF15" s="255"/>
      <c r="AG15" s="256"/>
      <c r="AH15" s="289"/>
      <c r="AI15" s="251"/>
      <c r="AJ15" s="299"/>
      <c r="AK15" s="252"/>
      <c r="AL15" s="270"/>
      <c r="AM15" s="270"/>
      <c r="AN15" s="255"/>
      <c r="AO15" s="256"/>
    </row>
    <row r="16" spans="1:41" s="63" customFormat="1" ht="14.1" customHeight="1" x14ac:dyDescent="0.25">
      <c r="A16" s="520" t="s">
        <v>81</v>
      </c>
      <c r="B16" s="242" t="s">
        <v>439</v>
      </c>
      <c r="C16" s="22" t="s">
        <v>440</v>
      </c>
      <c r="D16" s="99">
        <v>2</v>
      </c>
      <c r="E16" s="81"/>
      <c r="F16" s="243"/>
      <c r="G16" s="43">
        <f>D16/100</f>
        <v>0.02</v>
      </c>
      <c r="H16" s="129">
        <f>(D16*$D$2)/1000</f>
        <v>3.4</v>
      </c>
      <c r="I16" s="29"/>
      <c r="J16" s="204" t="s">
        <v>290</v>
      </c>
      <c r="K16" s="22" t="s">
        <v>342</v>
      </c>
      <c r="L16" s="45">
        <v>40</v>
      </c>
      <c r="M16" s="28"/>
      <c r="N16" s="28"/>
      <c r="O16" s="99">
        <f>L16/100</f>
        <v>0.4</v>
      </c>
      <c r="P16" s="129">
        <f>(L16*$D$2)/1000</f>
        <v>68</v>
      </c>
      <c r="Q16" s="124"/>
      <c r="R16" s="55" t="s">
        <v>422</v>
      </c>
      <c r="S16" s="490" t="s">
        <v>472</v>
      </c>
      <c r="T16" s="491">
        <v>75</v>
      </c>
      <c r="U16" s="253"/>
      <c r="V16" s="253">
        <f>T16/40</f>
        <v>1.875</v>
      </c>
      <c r="W16" s="253"/>
      <c r="X16" s="255"/>
      <c r="Y16" s="263"/>
      <c r="Z16" s="349"/>
      <c r="AA16" s="268"/>
      <c r="AB16" s="252"/>
      <c r="AC16" s="253"/>
      <c r="AD16" s="253"/>
      <c r="AE16" s="287"/>
      <c r="AF16" s="255"/>
      <c r="AG16" s="265"/>
      <c r="AH16" s="258"/>
      <c r="AI16" s="251"/>
      <c r="AJ16" s="252"/>
      <c r="AK16" s="253"/>
      <c r="AL16" s="253"/>
      <c r="AM16" s="254"/>
      <c r="AN16" s="262"/>
      <c r="AO16" s="286"/>
    </row>
    <row r="17" spans="1:41" s="63" customFormat="1" ht="14.1" customHeight="1" x14ac:dyDescent="0.25">
      <c r="A17" s="520"/>
      <c r="B17" s="325" t="s">
        <v>383</v>
      </c>
      <c r="C17" s="22" t="s">
        <v>441</v>
      </c>
      <c r="D17" s="99">
        <v>65</v>
      </c>
      <c r="E17" s="28"/>
      <c r="F17" s="33"/>
      <c r="G17" s="43">
        <f>D17/100</f>
        <v>0.65</v>
      </c>
      <c r="H17" s="129">
        <f>(D17*$D$2)/1000</f>
        <v>110.5</v>
      </c>
      <c r="I17" s="125"/>
      <c r="J17" s="161" t="s">
        <v>442</v>
      </c>
      <c r="K17" s="213" t="s">
        <v>443</v>
      </c>
      <c r="L17" s="207">
        <v>55</v>
      </c>
      <c r="M17" s="214"/>
      <c r="N17" s="214">
        <f>L17/55</f>
        <v>1</v>
      </c>
      <c r="O17" s="451"/>
      <c r="P17" s="209">
        <f>(L17*$D$2)/1000</f>
        <v>93.5</v>
      </c>
      <c r="Q17" s="215" t="s">
        <v>246</v>
      </c>
      <c r="R17" s="46" t="s">
        <v>218</v>
      </c>
      <c r="S17" s="24" t="s">
        <v>219</v>
      </c>
      <c r="T17" s="45"/>
      <c r="U17" s="12"/>
      <c r="V17" s="28"/>
      <c r="W17" s="42"/>
      <c r="X17" s="129"/>
      <c r="Y17" s="29"/>
      <c r="Z17" s="250"/>
      <c r="AA17" s="251"/>
      <c r="AB17" s="252"/>
      <c r="AC17" s="253"/>
      <c r="AD17" s="253"/>
      <c r="AE17" s="287"/>
      <c r="AF17" s="255"/>
      <c r="AG17" s="256"/>
      <c r="AH17" s="264"/>
      <c r="AI17" s="251"/>
      <c r="AJ17" s="252"/>
      <c r="AK17" s="253"/>
      <c r="AL17" s="253"/>
      <c r="AM17" s="287"/>
      <c r="AN17" s="262"/>
      <c r="AO17" s="286"/>
    </row>
    <row r="18" spans="1:41" s="63" customFormat="1" ht="14.1" customHeight="1" x14ac:dyDescent="0.25">
      <c r="A18" s="520"/>
      <c r="B18" s="325" t="s">
        <v>279</v>
      </c>
      <c r="C18" s="22" t="s">
        <v>444</v>
      </c>
      <c r="D18" s="99">
        <v>18</v>
      </c>
      <c r="E18" s="146"/>
      <c r="F18" s="33">
        <f>D18/35</f>
        <v>0.51428571428571423</v>
      </c>
      <c r="G18" s="148"/>
      <c r="H18" s="129">
        <f>(D18*$D$2)/1000</f>
        <v>30.6</v>
      </c>
      <c r="I18" s="124"/>
      <c r="J18" s="161" t="s">
        <v>255</v>
      </c>
      <c r="K18" s="22"/>
      <c r="L18" s="45"/>
      <c r="M18" s="47"/>
      <c r="N18" s="28"/>
      <c r="O18" s="99"/>
      <c r="P18" s="129"/>
      <c r="Q18" s="29"/>
      <c r="R18" s="412" t="s">
        <v>222</v>
      </c>
      <c r="S18" s="42"/>
      <c r="T18" s="42"/>
      <c r="U18" s="34"/>
      <c r="V18" s="34"/>
      <c r="W18" s="42"/>
      <c r="X18" s="129"/>
      <c r="Y18" s="29"/>
      <c r="Z18" s="250"/>
      <c r="AA18" s="251"/>
      <c r="AB18" s="252"/>
      <c r="AC18" s="253"/>
      <c r="AD18" s="261"/>
      <c r="AE18" s="287"/>
      <c r="AF18" s="255"/>
      <c r="AG18" s="256"/>
      <c r="AH18" s="264"/>
      <c r="AI18" s="251"/>
      <c r="AJ18" s="252"/>
      <c r="AK18" s="253"/>
      <c r="AL18" s="261"/>
      <c r="AM18" s="254"/>
      <c r="AN18" s="262"/>
      <c r="AO18" s="286"/>
    </row>
    <row r="19" spans="1:41" s="63" customFormat="1" ht="14.1" customHeight="1" x14ac:dyDescent="0.25">
      <c r="A19" s="520"/>
      <c r="B19" s="325" t="s">
        <v>445</v>
      </c>
      <c r="C19" s="327" t="s">
        <v>257</v>
      </c>
      <c r="D19" s="328">
        <v>1</v>
      </c>
      <c r="E19" s="76"/>
      <c r="F19" s="28"/>
      <c r="G19" s="42"/>
      <c r="H19" s="129"/>
      <c r="I19" s="125"/>
      <c r="J19" s="161" t="s">
        <v>56</v>
      </c>
      <c r="K19" s="45"/>
      <c r="L19" s="45"/>
      <c r="M19" s="47"/>
      <c r="N19" s="43"/>
      <c r="O19" s="44"/>
      <c r="P19" s="129"/>
      <c r="Q19" s="29"/>
      <c r="R19" s="46" t="s">
        <v>233</v>
      </c>
      <c r="S19" s="42"/>
      <c r="T19" s="42"/>
      <c r="U19" s="28"/>
      <c r="V19" s="12"/>
      <c r="W19" s="42"/>
      <c r="X19" s="129"/>
      <c r="Y19" s="29"/>
      <c r="Z19" s="250"/>
      <c r="AA19" s="251"/>
      <c r="AB19" s="252"/>
      <c r="AC19" s="253"/>
      <c r="AD19" s="261"/>
      <c r="AE19" s="287"/>
      <c r="AF19" s="255"/>
      <c r="AG19" s="256"/>
      <c r="AH19" s="264"/>
      <c r="AI19" s="251"/>
      <c r="AJ19" s="252"/>
      <c r="AK19" s="253"/>
      <c r="AL19" s="260"/>
      <c r="AM19" s="254"/>
      <c r="AN19" s="262"/>
      <c r="AO19" s="256"/>
    </row>
    <row r="20" spans="1:41" s="63" customFormat="1" ht="14.1" customHeight="1" x14ac:dyDescent="0.25">
      <c r="A20" s="520"/>
      <c r="B20" s="167" t="s">
        <v>318</v>
      </c>
      <c r="C20" s="218"/>
      <c r="D20" s="45"/>
      <c r="E20" s="81"/>
      <c r="F20" s="44"/>
      <c r="G20" s="42"/>
      <c r="H20" s="129"/>
      <c r="I20" s="29"/>
      <c r="J20" s="325"/>
      <c r="K20" s="427"/>
      <c r="L20" s="430"/>
      <c r="M20" s="68"/>
      <c r="N20" s="45"/>
      <c r="O20" s="28"/>
      <c r="P20" s="129"/>
      <c r="Q20" s="29"/>
      <c r="R20" s="46"/>
      <c r="S20" s="22"/>
      <c r="T20" s="45"/>
      <c r="U20" s="34"/>
      <c r="V20" s="34"/>
      <c r="W20" s="139"/>
      <c r="X20" s="129"/>
      <c r="Y20" s="29"/>
      <c r="Z20" s="350"/>
      <c r="AA20" s="269"/>
      <c r="AB20" s="252"/>
      <c r="AC20" s="254"/>
      <c r="AD20" s="252"/>
      <c r="AE20" s="287"/>
      <c r="AF20" s="255"/>
      <c r="AG20" s="256"/>
      <c r="AH20" s="264"/>
      <c r="AI20" s="251"/>
      <c r="AJ20" s="252"/>
      <c r="AK20" s="253"/>
      <c r="AL20" s="253"/>
      <c r="AM20" s="254"/>
      <c r="AN20" s="255"/>
      <c r="AO20" s="256"/>
    </row>
    <row r="21" spans="1:41" s="63" customFormat="1" ht="14.1" customHeight="1" x14ac:dyDescent="0.25">
      <c r="A21" s="519"/>
      <c r="B21" s="426"/>
      <c r="C21" s="218"/>
      <c r="D21" s="45"/>
      <c r="E21" s="48"/>
      <c r="F21" s="43"/>
      <c r="G21" s="28"/>
      <c r="H21" s="129"/>
      <c r="I21" s="199"/>
      <c r="J21" s="167"/>
      <c r="K21" s="22"/>
      <c r="L21" s="45"/>
      <c r="M21" s="34"/>
      <c r="N21" s="34"/>
      <c r="O21" s="44"/>
      <c r="P21" s="129"/>
      <c r="Q21" s="197"/>
      <c r="R21" s="46"/>
      <c r="S21" s="22"/>
      <c r="T21" s="45"/>
      <c r="U21" s="34"/>
      <c r="V21" s="34"/>
      <c r="W21" s="139"/>
      <c r="X21" s="129"/>
      <c r="Y21" s="29"/>
      <c r="Z21" s="274"/>
      <c r="AA21" s="251"/>
      <c r="AB21" s="252"/>
      <c r="AC21" s="275"/>
      <c r="AD21" s="253"/>
      <c r="AE21" s="252"/>
      <c r="AF21" s="255"/>
      <c r="AG21" s="256"/>
      <c r="AH21" s="306"/>
      <c r="AI21" s="251"/>
      <c r="AJ21" s="252"/>
      <c r="AK21" s="267"/>
      <c r="AL21" s="253"/>
      <c r="AM21" s="252"/>
      <c r="AN21" s="255"/>
      <c r="AO21" s="256"/>
    </row>
    <row r="22" spans="1:41" s="63" customFormat="1" ht="14.1" customHeight="1" x14ac:dyDescent="0.25">
      <c r="A22" s="519"/>
      <c r="B22" s="426"/>
      <c r="C22" s="218"/>
      <c r="D22" s="45"/>
      <c r="E22" s="12"/>
      <c r="F22" s="12"/>
      <c r="G22" s="21"/>
      <c r="H22" s="129"/>
      <c r="I22" s="125"/>
      <c r="J22" s="244"/>
      <c r="K22" s="73"/>
      <c r="L22" s="12"/>
      <c r="M22" s="48"/>
      <c r="N22" s="43"/>
      <c r="O22" s="28"/>
      <c r="P22" s="129"/>
      <c r="Q22" s="29"/>
      <c r="R22" s="237"/>
      <c r="S22" s="19"/>
      <c r="T22" s="33"/>
      <c r="U22" s="51"/>
      <c r="V22" s="28"/>
      <c r="W22" s="33"/>
      <c r="X22" s="129"/>
      <c r="Y22" s="29"/>
      <c r="Z22" s="264"/>
      <c r="AA22" s="251"/>
      <c r="AB22" s="252"/>
      <c r="AC22" s="276"/>
      <c r="AD22" s="253"/>
      <c r="AE22" s="252"/>
      <c r="AF22" s="255"/>
      <c r="AG22" s="256"/>
      <c r="AH22" s="294"/>
      <c r="AI22" s="293"/>
      <c r="AJ22" s="266"/>
      <c r="AK22" s="260"/>
      <c r="AL22" s="261"/>
      <c r="AM22" s="253"/>
      <c r="AN22" s="255"/>
      <c r="AO22" s="256"/>
    </row>
    <row r="23" spans="1:41" s="63" customFormat="1" ht="14.1" customHeight="1" x14ac:dyDescent="0.25">
      <c r="A23" s="519"/>
      <c r="B23" s="69"/>
      <c r="C23" s="427"/>
      <c r="D23" s="430"/>
      <c r="E23" s="12"/>
      <c r="F23" s="12"/>
      <c r="G23" s="21"/>
      <c r="H23" s="129"/>
      <c r="I23" s="125"/>
      <c r="J23" s="69"/>
      <c r="K23" s="62"/>
      <c r="L23" s="12"/>
      <c r="M23" s="83"/>
      <c r="N23" s="51"/>
      <c r="O23" s="51"/>
      <c r="P23" s="129"/>
      <c r="Q23" s="29"/>
      <c r="R23" s="34"/>
      <c r="S23" s="19"/>
      <c r="T23" s="33"/>
      <c r="U23" s="83"/>
      <c r="V23" s="51"/>
      <c r="W23" s="12"/>
      <c r="X23" s="129"/>
      <c r="Y23" s="29"/>
      <c r="Z23" s="260"/>
      <c r="AA23" s="251"/>
      <c r="AB23" s="252"/>
      <c r="AC23" s="277"/>
      <c r="AD23" s="276"/>
      <c r="AE23" s="266"/>
      <c r="AF23" s="255"/>
      <c r="AG23" s="256"/>
      <c r="AH23" s="351"/>
      <c r="AI23" s="352"/>
      <c r="AJ23" s="266"/>
      <c r="AK23" s="271"/>
      <c r="AL23" s="276"/>
      <c r="AM23" s="266"/>
      <c r="AN23" s="255"/>
      <c r="AO23" s="256"/>
    </row>
    <row r="24" spans="1:41" s="63" customFormat="1" ht="14.1" customHeight="1" x14ac:dyDescent="0.25">
      <c r="A24" s="520" t="s">
        <v>82</v>
      </c>
      <c r="B24" s="233" t="s">
        <v>263</v>
      </c>
      <c r="C24" s="213" t="s">
        <v>267</v>
      </c>
      <c r="D24" s="234">
        <v>90</v>
      </c>
      <c r="E24" s="235"/>
      <c r="F24" s="235"/>
      <c r="G24" s="228">
        <f>D24/100</f>
        <v>0.9</v>
      </c>
      <c r="H24" s="209">
        <f>(D24*$D$2)/1000</f>
        <v>153</v>
      </c>
      <c r="I24" s="215" t="s">
        <v>246</v>
      </c>
      <c r="J24" s="233" t="s">
        <v>265</v>
      </c>
      <c r="K24" s="213" t="s">
        <v>380</v>
      </c>
      <c r="L24" s="234">
        <v>100</v>
      </c>
      <c r="M24" s="214"/>
      <c r="N24" s="235"/>
      <c r="O24" s="228">
        <f>L24/100</f>
        <v>1</v>
      </c>
      <c r="P24" s="209">
        <f>(L24*$D$2)/1000</f>
        <v>170</v>
      </c>
      <c r="Q24" s="238" t="s">
        <v>203</v>
      </c>
      <c r="R24" s="71" t="s">
        <v>263</v>
      </c>
      <c r="S24" s="220" t="s">
        <v>264</v>
      </c>
      <c r="T24" s="225">
        <v>75</v>
      </c>
      <c r="U24" s="226"/>
      <c r="V24" s="226"/>
      <c r="W24" s="227">
        <f>T24/100</f>
        <v>0.75</v>
      </c>
      <c r="X24" s="224">
        <f>(T24*$D$2)/1000</f>
        <v>127.5</v>
      </c>
      <c r="Y24" s="223" t="s">
        <v>246</v>
      </c>
      <c r="Z24" s="278"/>
      <c r="AA24" s="251"/>
      <c r="AB24" s="279"/>
      <c r="AC24" s="276"/>
      <c r="AD24" s="276"/>
      <c r="AE24" s="267"/>
      <c r="AF24" s="255"/>
      <c r="AG24" s="256"/>
      <c r="AH24" s="278"/>
      <c r="AI24" s="251"/>
      <c r="AJ24" s="279"/>
      <c r="AK24" s="276"/>
      <c r="AL24" s="276"/>
      <c r="AM24" s="267"/>
      <c r="AN24" s="255"/>
      <c r="AO24" s="256"/>
    </row>
    <row r="25" spans="1:41" s="63" customFormat="1" ht="14.1" customHeight="1" x14ac:dyDescent="0.25">
      <c r="A25" s="520"/>
      <c r="B25" s="233" t="s">
        <v>255</v>
      </c>
      <c r="C25" s="504" t="s">
        <v>268</v>
      </c>
      <c r="D25" s="45"/>
      <c r="E25" s="472"/>
      <c r="F25" s="28"/>
      <c r="G25" s="42"/>
      <c r="H25" s="129"/>
      <c r="I25" s="29"/>
      <c r="J25" s="233" t="s">
        <v>381</v>
      </c>
      <c r="K25" s="504" t="s">
        <v>268</v>
      </c>
      <c r="L25" s="49"/>
      <c r="M25" s="47"/>
      <c r="N25" s="28"/>
      <c r="O25" s="44"/>
      <c r="P25" s="129"/>
      <c r="Q25" s="29"/>
      <c r="R25" s="71" t="s">
        <v>255</v>
      </c>
      <c r="S25" s="526" t="s">
        <v>268</v>
      </c>
      <c r="T25" s="33"/>
      <c r="U25" s="194"/>
      <c r="V25" s="28"/>
      <c r="W25" s="68"/>
      <c r="X25" s="129"/>
      <c r="Y25" s="29"/>
      <c r="Z25" s="278"/>
      <c r="AA25" s="529"/>
      <c r="AB25" s="252"/>
      <c r="AC25" s="280"/>
      <c r="AD25" s="253"/>
      <c r="AE25" s="254"/>
      <c r="AF25" s="255"/>
      <c r="AG25" s="256"/>
      <c r="AH25" s="278"/>
      <c r="AI25" s="529"/>
      <c r="AJ25" s="252"/>
      <c r="AK25" s="280"/>
      <c r="AL25" s="253"/>
      <c r="AM25" s="254"/>
      <c r="AN25" s="255"/>
      <c r="AO25" s="256"/>
    </row>
    <row r="26" spans="1:41" s="63" customFormat="1" ht="14.1" customHeight="1" x14ac:dyDescent="0.25">
      <c r="A26" s="520"/>
      <c r="B26" s="233" t="s">
        <v>382</v>
      </c>
      <c r="C26" s="505"/>
      <c r="D26" s="45"/>
      <c r="E26" s="53"/>
      <c r="F26" s="51"/>
      <c r="G26" s="42"/>
      <c r="H26" s="129"/>
      <c r="I26" s="29"/>
      <c r="J26" s="233" t="s">
        <v>382</v>
      </c>
      <c r="K26" s="505"/>
      <c r="L26" s="239"/>
      <c r="M26" s="47"/>
      <c r="N26" s="51"/>
      <c r="O26" s="44"/>
      <c r="P26" s="129"/>
      <c r="Q26" s="125"/>
      <c r="R26" s="71" t="s">
        <v>382</v>
      </c>
      <c r="S26" s="534"/>
      <c r="T26" s="33"/>
      <c r="U26" s="53"/>
      <c r="V26" s="51"/>
      <c r="W26" s="182"/>
      <c r="X26" s="129"/>
      <c r="Y26" s="29"/>
      <c r="Z26" s="278"/>
      <c r="AA26" s="530"/>
      <c r="AB26" s="252"/>
      <c r="AC26" s="281"/>
      <c r="AD26" s="276"/>
      <c r="AE26" s="267"/>
      <c r="AF26" s="255"/>
      <c r="AG26" s="256"/>
      <c r="AH26" s="278"/>
      <c r="AI26" s="530"/>
      <c r="AJ26" s="252"/>
      <c r="AK26" s="281"/>
      <c r="AL26" s="276"/>
      <c r="AM26" s="267"/>
      <c r="AN26" s="255"/>
      <c r="AO26" s="256"/>
    </row>
    <row r="27" spans="1:41" s="63" customFormat="1" ht="14.1" customHeight="1" x14ac:dyDescent="0.25">
      <c r="A27" s="520"/>
      <c r="B27" s="34" t="s">
        <v>261</v>
      </c>
      <c r="C27" s="506"/>
      <c r="D27" s="45"/>
      <c r="E27" s="28"/>
      <c r="F27" s="28"/>
      <c r="G27" s="42"/>
      <c r="H27" s="129"/>
      <c r="I27" s="29"/>
      <c r="J27" s="34" t="s">
        <v>261</v>
      </c>
      <c r="K27" s="506"/>
      <c r="L27" s="45"/>
      <c r="M27" s="47"/>
      <c r="N27" s="28"/>
      <c r="O27" s="44"/>
      <c r="P27" s="129"/>
      <c r="Q27" s="29"/>
      <c r="R27" s="237" t="s">
        <v>261</v>
      </c>
      <c r="S27" s="535"/>
      <c r="T27" s="33"/>
      <c r="U27" s="28"/>
      <c r="V27" s="28"/>
      <c r="W27" s="182"/>
      <c r="X27" s="129"/>
      <c r="Y27" s="29"/>
      <c r="Z27" s="264"/>
      <c r="AA27" s="531"/>
      <c r="AB27" s="252"/>
      <c r="AC27" s="253"/>
      <c r="AD27" s="253"/>
      <c r="AE27" s="267"/>
      <c r="AF27" s="255"/>
      <c r="AG27" s="256"/>
      <c r="AH27" s="264"/>
      <c r="AI27" s="531"/>
      <c r="AJ27" s="252"/>
      <c r="AK27" s="253"/>
      <c r="AL27" s="253"/>
      <c r="AM27" s="267"/>
      <c r="AN27" s="255"/>
      <c r="AO27" s="256"/>
    </row>
    <row r="28" spans="1:41" s="63" customFormat="1" ht="14.1" customHeight="1" x14ac:dyDescent="0.25">
      <c r="A28" s="507" t="s">
        <v>14</v>
      </c>
      <c r="B28" s="242" t="s">
        <v>446</v>
      </c>
      <c r="C28" s="54" t="s">
        <v>239</v>
      </c>
      <c r="D28" s="75">
        <v>15</v>
      </c>
      <c r="E28" s="43"/>
      <c r="F28" s="43"/>
      <c r="G28" s="44">
        <f>D28/100</f>
        <v>0.15</v>
      </c>
      <c r="H28" s="129">
        <f>(D28*$D$2)/1000</f>
        <v>25.5</v>
      </c>
      <c r="I28" s="29"/>
      <c r="J28" s="171" t="s">
        <v>211</v>
      </c>
      <c r="K28" s="19" t="s">
        <v>447</v>
      </c>
      <c r="L28" s="33">
        <v>50</v>
      </c>
      <c r="M28" s="43"/>
      <c r="N28" s="43"/>
      <c r="O28" s="44">
        <f>L28/100</f>
        <v>0.5</v>
      </c>
      <c r="P28" s="129">
        <f>(L28*$D$2)/1000</f>
        <v>85</v>
      </c>
      <c r="Q28" s="29"/>
      <c r="R28" s="484" t="s">
        <v>423</v>
      </c>
      <c r="S28" s="54" t="s">
        <v>424</v>
      </c>
      <c r="T28" s="45">
        <v>2.5</v>
      </c>
      <c r="U28" s="28"/>
      <c r="V28" s="33"/>
      <c r="W28" s="42"/>
      <c r="X28" s="129"/>
      <c r="Y28" s="29"/>
      <c r="Z28" s="349"/>
      <c r="AA28" s="251"/>
      <c r="AB28" s="283"/>
      <c r="AC28" s="253"/>
      <c r="AD28" s="284"/>
      <c r="AE28" s="284"/>
      <c r="AF28" s="255"/>
      <c r="AG28" s="256"/>
      <c r="AH28" s="258"/>
      <c r="AI28" s="251"/>
      <c r="AJ28" s="252"/>
      <c r="AK28" s="253"/>
      <c r="AL28" s="252"/>
      <c r="AM28" s="261"/>
      <c r="AN28" s="255"/>
      <c r="AO28" s="256"/>
    </row>
    <row r="29" spans="1:41" s="63" customFormat="1" ht="14.1" customHeight="1" x14ac:dyDescent="0.25">
      <c r="A29" s="507"/>
      <c r="B29" s="426" t="s">
        <v>448</v>
      </c>
      <c r="C29" s="54" t="s">
        <v>342</v>
      </c>
      <c r="D29" s="75">
        <v>5</v>
      </c>
      <c r="E29" s="28"/>
      <c r="F29" s="28"/>
      <c r="G29" s="44">
        <f>D29/100</f>
        <v>0.05</v>
      </c>
      <c r="H29" s="129">
        <f>(D29*$D$2)/1000</f>
        <v>8.5</v>
      </c>
      <c r="I29" s="29"/>
      <c r="J29" s="168" t="s">
        <v>369</v>
      </c>
      <c r="K29" s="19" t="s">
        <v>282</v>
      </c>
      <c r="L29" s="33">
        <v>13</v>
      </c>
      <c r="M29" s="28"/>
      <c r="N29" s="33">
        <f>L29/60</f>
        <v>0.21666666666666667</v>
      </c>
      <c r="O29" s="28"/>
      <c r="P29" s="129"/>
      <c r="Q29" s="29"/>
      <c r="R29" s="55" t="s">
        <v>425</v>
      </c>
      <c r="S29" s="22" t="s">
        <v>426</v>
      </c>
      <c r="T29" s="45">
        <v>40</v>
      </c>
      <c r="U29" s="146"/>
      <c r="V29" s="184">
        <f>T29/140</f>
        <v>0.2857142857142857</v>
      </c>
      <c r="W29" s="148"/>
      <c r="X29" s="129"/>
      <c r="Y29" s="124"/>
      <c r="Z29" s="250"/>
      <c r="AA29" s="251"/>
      <c r="AB29" s="252"/>
      <c r="AC29" s="253"/>
      <c r="AD29" s="253"/>
      <c r="AE29" s="292"/>
      <c r="AF29" s="255"/>
      <c r="AG29" s="256"/>
      <c r="AH29" s="264"/>
      <c r="AI29" s="251"/>
      <c r="AJ29" s="258"/>
      <c r="AK29" s="257"/>
      <c r="AL29" s="288"/>
      <c r="AM29" s="267"/>
      <c r="AN29" s="255"/>
      <c r="AO29" s="265"/>
    </row>
    <row r="30" spans="1:41" s="63" customFormat="1" ht="14.1" customHeight="1" x14ac:dyDescent="0.25">
      <c r="A30" s="507"/>
      <c r="B30" s="426" t="s">
        <v>231</v>
      </c>
      <c r="C30" s="54" t="s">
        <v>253</v>
      </c>
      <c r="D30" s="75">
        <v>5</v>
      </c>
      <c r="E30" s="43"/>
      <c r="F30" s="43"/>
      <c r="G30" s="44">
        <f>D30/100</f>
        <v>0.05</v>
      </c>
      <c r="H30" s="129">
        <f>(D30*$D$2)/1000</f>
        <v>8.5</v>
      </c>
      <c r="I30" s="29"/>
      <c r="J30" s="168" t="s">
        <v>289</v>
      </c>
      <c r="K30" s="19"/>
      <c r="L30" s="33"/>
      <c r="M30" s="33"/>
      <c r="N30" s="45"/>
      <c r="O30" s="42"/>
      <c r="P30" s="129"/>
      <c r="Q30" s="125"/>
      <c r="R30" s="55" t="s">
        <v>391</v>
      </c>
      <c r="S30" s="54" t="s">
        <v>427</v>
      </c>
      <c r="T30" s="45">
        <v>1</v>
      </c>
      <c r="U30" s="150"/>
      <c r="V30" s="184"/>
      <c r="W30" s="148"/>
      <c r="X30" s="129"/>
      <c r="Y30" s="145"/>
      <c r="Z30" s="250"/>
      <c r="AA30" s="251"/>
      <c r="AB30" s="252"/>
      <c r="AC30" s="292"/>
      <c r="AD30" s="292"/>
      <c r="AE30" s="267"/>
      <c r="AF30" s="256"/>
      <c r="AG30" s="256"/>
      <c r="AH30" s="294"/>
      <c r="AI30" s="321"/>
      <c r="AJ30" s="252"/>
      <c r="AK30" s="285"/>
      <c r="AL30" s="288"/>
      <c r="AM30" s="267"/>
      <c r="AN30" s="255"/>
      <c r="AO30" s="265"/>
    </row>
    <row r="31" spans="1:41" s="30" customFormat="1" ht="14.1" customHeight="1" x14ac:dyDescent="0.25">
      <c r="A31" s="507"/>
      <c r="B31" s="426"/>
      <c r="C31" s="54" t="s">
        <v>237</v>
      </c>
      <c r="D31" s="75">
        <v>5</v>
      </c>
      <c r="E31" s="59"/>
      <c r="F31" s="59"/>
      <c r="G31" s="44">
        <f>D31/100</f>
        <v>0.05</v>
      </c>
      <c r="H31" s="129">
        <f>(D31*$D$2)/1000</f>
        <v>8.5</v>
      </c>
      <c r="I31" s="58"/>
      <c r="J31" s="237" t="s">
        <v>291</v>
      </c>
      <c r="K31" s="19"/>
      <c r="L31" s="33"/>
      <c r="M31" s="21"/>
      <c r="N31" s="49"/>
      <c r="O31" s="42"/>
      <c r="P31" s="129"/>
      <c r="Q31" s="29"/>
      <c r="R31" s="55" t="s">
        <v>395</v>
      </c>
      <c r="S31" s="330" t="s">
        <v>239</v>
      </c>
      <c r="T31" s="56">
        <v>35</v>
      </c>
      <c r="U31" s="320"/>
      <c r="V31" s="184"/>
      <c r="W31" s="148">
        <f>T31/100</f>
        <v>0.35</v>
      </c>
      <c r="X31" s="129"/>
      <c r="Y31" s="29"/>
      <c r="Z31" s="250"/>
      <c r="AA31" s="251"/>
      <c r="AB31" s="252"/>
      <c r="AC31" s="302"/>
      <c r="AD31" s="302"/>
      <c r="AE31" s="302"/>
      <c r="AF31" s="256"/>
      <c r="AG31" s="307"/>
      <c r="AH31" s="294"/>
      <c r="AI31" s="251"/>
      <c r="AJ31" s="252"/>
      <c r="AK31" s="253"/>
      <c r="AL31" s="261"/>
      <c r="AM31" s="254"/>
      <c r="AN31" s="255"/>
      <c r="AO31" s="256"/>
    </row>
    <row r="32" spans="1:41" s="30" customFormat="1" ht="14.1" customHeight="1" x14ac:dyDescent="0.25">
      <c r="A32" s="507"/>
      <c r="B32" s="426"/>
      <c r="C32" s="54" t="s">
        <v>449</v>
      </c>
      <c r="D32" s="75">
        <v>40</v>
      </c>
      <c r="E32" s="469"/>
      <c r="F32" s="28">
        <f>D32/140</f>
        <v>0.2857142857142857</v>
      </c>
      <c r="G32" s="33"/>
      <c r="H32" s="129">
        <f>(D32*$D$2)/1000</f>
        <v>68</v>
      </c>
      <c r="I32" s="29"/>
      <c r="J32" s="237" t="s">
        <v>11</v>
      </c>
      <c r="K32" s="33"/>
      <c r="L32" s="33"/>
      <c r="M32" s="21"/>
      <c r="N32" s="49"/>
      <c r="O32" s="44"/>
      <c r="P32" s="129"/>
      <c r="Q32" s="29"/>
      <c r="R32" s="55" t="s">
        <v>231</v>
      </c>
      <c r="S32" s="330"/>
      <c r="T32" s="56"/>
      <c r="U32" s="61"/>
      <c r="V32" s="61"/>
      <c r="W32" s="44"/>
      <c r="X32" s="29"/>
      <c r="Y32" s="29"/>
      <c r="Z32" s="250"/>
      <c r="AA32" s="251"/>
      <c r="AB32" s="252"/>
      <c r="AC32" s="252"/>
      <c r="AD32" s="252"/>
      <c r="AE32" s="252"/>
      <c r="AF32" s="353"/>
      <c r="AG32" s="256"/>
      <c r="AH32" s="294"/>
      <c r="AI32" s="251"/>
      <c r="AJ32" s="252"/>
      <c r="AK32" s="266"/>
      <c r="AL32" s="252"/>
      <c r="AM32" s="252"/>
      <c r="AN32" s="255"/>
      <c r="AO32" s="256"/>
    </row>
    <row r="33" spans="1:41" s="30" customFormat="1" ht="14.1" customHeight="1" x14ac:dyDescent="0.25">
      <c r="A33" s="507"/>
      <c r="B33" s="242"/>
      <c r="C33" s="101"/>
      <c r="D33" s="102"/>
      <c r="E33" s="103"/>
      <c r="F33" s="103"/>
      <c r="G33" s="103"/>
      <c r="H33" s="136"/>
      <c r="I33" s="104"/>
      <c r="J33" s="100"/>
      <c r="K33" s="101"/>
      <c r="L33" s="102"/>
      <c r="M33" s="103"/>
      <c r="N33" s="103"/>
      <c r="O33" s="103"/>
      <c r="P33" s="136"/>
      <c r="Q33" s="120"/>
      <c r="R33" s="100"/>
      <c r="S33" s="101"/>
      <c r="T33" s="102"/>
      <c r="U33" s="103"/>
      <c r="V33" s="103"/>
      <c r="W33" s="103"/>
      <c r="X33" s="136"/>
      <c r="Y33" s="354"/>
      <c r="Z33" s="355"/>
      <c r="AA33" s="356"/>
      <c r="AB33" s="357"/>
      <c r="AC33" s="358"/>
      <c r="AD33" s="358"/>
      <c r="AE33" s="358"/>
      <c r="AF33" s="359"/>
      <c r="AG33" s="354"/>
      <c r="AH33" s="360"/>
      <c r="AI33" s="356"/>
      <c r="AJ33" s="357"/>
      <c r="AK33" s="252"/>
      <c r="AL33" s="252"/>
      <c r="AM33" s="292"/>
      <c r="AN33" s="359"/>
      <c r="AO33" s="361"/>
    </row>
    <row r="34" spans="1:41" s="30" customFormat="1" ht="14.1" customHeight="1" x14ac:dyDescent="0.25">
      <c r="A34" s="507"/>
      <c r="B34" s="105"/>
      <c r="C34" s="432" t="s">
        <v>294</v>
      </c>
      <c r="D34" s="433">
        <v>1</v>
      </c>
      <c r="E34" s="106"/>
      <c r="F34" s="106"/>
      <c r="G34" s="106"/>
      <c r="H34" s="130"/>
      <c r="I34" s="104"/>
      <c r="J34" s="105"/>
      <c r="K34" s="432"/>
      <c r="L34" s="433"/>
      <c r="M34" s="103"/>
      <c r="N34" s="103"/>
      <c r="O34" s="103"/>
      <c r="P34" s="130"/>
      <c r="Q34" s="129"/>
      <c r="R34" s="120"/>
      <c r="S34" s="432" t="s">
        <v>293</v>
      </c>
      <c r="T34" s="432">
        <v>1</v>
      </c>
      <c r="U34" s="433">
        <v>1</v>
      </c>
      <c r="V34" s="103"/>
      <c r="W34" s="103"/>
      <c r="X34" s="103"/>
      <c r="Y34" s="130"/>
      <c r="Z34" s="120"/>
      <c r="AA34" s="362"/>
      <c r="AB34" s="357"/>
      <c r="AC34" s="358"/>
      <c r="AD34" s="358"/>
      <c r="AE34" s="358"/>
      <c r="AF34" s="363"/>
      <c r="AG34" s="354"/>
      <c r="AH34" s="355"/>
      <c r="AI34" s="362"/>
      <c r="AJ34" s="357"/>
      <c r="AK34" s="358"/>
      <c r="AL34" s="358"/>
      <c r="AM34" s="358"/>
      <c r="AN34" s="363"/>
      <c r="AO34" s="354"/>
    </row>
    <row r="35" spans="1:41" s="30" customFormat="1" ht="15" customHeight="1" x14ac:dyDescent="0.25">
      <c r="A35" s="507"/>
      <c r="B35" s="69"/>
      <c r="C35" s="177" t="s">
        <v>295</v>
      </c>
      <c r="D35" s="434"/>
      <c r="E35" s="151"/>
      <c r="F35" s="151"/>
      <c r="G35" s="151"/>
      <c r="H35" s="434" t="s">
        <v>296</v>
      </c>
      <c r="I35" s="434" t="s">
        <v>297</v>
      </c>
      <c r="J35" s="69"/>
      <c r="K35" s="177" t="s">
        <v>295</v>
      </c>
      <c r="L35" s="434"/>
      <c r="M35" s="151"/>
      <c r="N35" s="151"/>
      <c r="O35" s="151"/>
      <c r="P35" s="434" t="s">
        <v>296</v>
      </c>
      <c r="Q35" s="434" t="s">
        <v>297</v>
      </c>
      <c r="R35" s="434"/>
      <c r="S35" s="177" t="s">
        <v>295</v>
      </c>
      <c r="T35" s="434"/>
      <c r="U35" s="151"/>
      <c r="V35" s="151"/>
      <c r="W35" s="151"/>
      <c r="X35" s="434" t="s">
        <v>296</v>
      </c>
      <c r="Y35" s="434" t="s">
        <v>297</v>
      </c>
      <c r="Z35" s="434"/>
      <c r="AA35" s="177" t="s">
        <v>295</v>
      </c>
      <c r="AB35" s="434"/>
      <c r="AC35" s="151"/>
      <c r="AD35" s="151"/>
      <c r="AE35" s="151"/>
      <c r="AF35" s="434" t="s">
        <v>296</v>
      </c>
      <c r="AG35" s="434" t="s">
        <v>297</v>
      </c>
      <c r="AH35" s="434"/>
      <c r="AI35" s="177" t="s">
        <v>295</v>
      </c>
      <c r="AJ35" s="434"/>
      <c r="AK35" s="151"/>
      <c r="AL35" s="151"/>
      <c r="AM35" s="151"/>
      <c r="AN35" s="434" t="s">
        <v>296</v>
      </c>
      <c r="AO35" s="434" t="s">
        <v>297</v>
      </c>
    </row>
    <row r="36" spans="1:41" s="63" customFormat="1" ht="15" customHeight="1" x14ac:dyDescent="0.25">
      <c r="A36" s="508"/>
      <c r="B36" s="511" t="s">
        <v>116</v>
      </c>
      <c r="C36" s="152" t="s">
        <v>117</v>
      </c>
      <c r="D36" s="186"/>
      <c r="E36" s="187"/>
      <c r="F36" s="187"/>
      <c r="G36" s="187"/>
      <c r="H36" s="186">
        <v>4.5</v>
      </c>
      <c r="I36" s="188">
        <f>SUM(E5:E34)</f>
        <v>6.25</v>
      </c>
      <c r="J36" s="514" t="s">
        <v>116</v>
      </c>
      <c r="K36" s="152" t="s">
        <v>117</v>
      </c>
      <c r="L36" s="186"/>
      <c r="M36" s="187"/>
      <c r="N36" s="187"/>
      <c r="O36" s="187"/>
      <c r="P36" s="186">
        <v>4.5</v>
      </c>
      <c r="Q36" s="188">
        <f>SUM(M5:M34)</f>
        <v>6.5</v>
      </c>
      <c r="R36" s="514" t="s">
        <v>116</v>
      </c>
      <c r="S36" s="152" t="s">
        <v>117</v>
      </c>
      <c r="T36" s="186"/>
      <c r="U36" s="187"/>
      <c r="V36" s="187"/>
      <c r="W36" s="187"/>
      <c r="X36" s="186">
        <v>4.5</v>
      </c>
      <c r="Y36" s="188">
        <f>SUM(U5:U34)</f>
        <v>6.75</v>
      </c>
      <c r="Z36" s="532"/>
      <c r="AA36" s="365"/>
      <c r="AB36" s="366"/>
      <c r="AC36" s="367"/>
      <c r="AD36" s="367"/>
      <c r="AE36" s="367"/>
      <c r="AF36" s="366"/>
      <c r="AG36" s="364"/>
      <c r="AH36" s="532"/>
      <c r="AI36" s="365"/>
      <c r="AJ36" s="366"/>
      <c r="AK36" s="367"/>
      <c r="AL36" s="367"/>
      <c r="AM36" s="367"/>
      <c r="AN36" s="366"/>
      <c r="AO36" s="364"/>
    </row>
    <row r="37" spans="1:41" s="64" customFormat="1" ht="15" customHeight="1" x14ac:dyDescent="0.25">
      <c r="A37" s="509"/>
      <c r="B37" s="512"/>
      <c r="C37" s="153" t="s">
        <v>118</v>
      </c>
      <c r="D37" s="188"/>
      <c r="E37" s="187"/>
      <c r="F37" s="187"/>
      <c r="G37" s="187"/>
      <c r="H37" s="188">
        <v>2</v>
      </c>
      <c r="I37" s="188">
        <f>SUM(F5:F35)</f>
        <v>2.657142857142857</v>
      </c>
      <c r="J37" s="515"/>
      <c r="K37" s="153" t="s">
        <v>118</v>
      </c>
      <c r="L37" s="188"/>
      <c r="M37" s="187"/>
      <c r="N37" s="187"/>
      <c r="O37" s="187"/>
      <c r="P37" s="188">
        <v>2</v>
      </c>
      <c r="Q37" s="188">
        <f>SUM(N5:N35)</f>
        <v>2.8166666666666669</v>
      </c>
      <c r="R37" s="515"/>
      <c r="S37" s="153" t="s">
        <v>118</v>
      </c>
      <c r="T37" s="188"/>
      <c r="U37" s="187"/>
      <c r="V37" s="187"/>
      <c r="W37" s="187"/>
      <c r="X37" s="188">
        <v>2</v>
      </c>
      <c r="Y37" s="188">
        <f>SUM(V5:V35)</f>
        <v>2.5035714285714286</v>
      </c>
      <c r="Z37" s="532"/>
      <c r="AA37" s="368"/>
      <c r="AB37" s="364"/>
      <c r="AC37" s="367"/>
      <c r="AD37" s="367"/>
      <c r="AE37" s="367"/>
      <c r="AF37" s="364"/>
      <c r="AG37" s="364"/>
      <c r="AH37" s="532"/>
      <c r="AI37" s="368"/>
      <c r="AJ37" s="364"/>
      <c r="AK37" s="367"/>
      <c r="AL37" s="367"/>
      <c r="AM37" s="367"/>
      <c r="AN37" s="364"/>
      <c r="AO37" s="364"/>
    </row>
    <row r="38" spans="1:41" s="64" customFormat="1" ht="15" customHeight="1" x14ac:dyDescent="0.25">
      <c r="A38" s="509"/>
      <c r="B38" s="512"/>
      <c r="C38" s="154" t="s">
        <v>119</v>
      </c>
      <c r="D38" s="189"/>
      <c r="E38" s="186"/>
      <c r="F38" s="186"/>
      <c r="G38" s="186"/>
      <c r="H38" s="189">
        <v>1.5</v>
      </c>
      <c r="I38" s="188">
        <f>SUM(G7:G32)</f>
        <v>1.87</v>
      </c>
      <c r="J38" s="515"/>
      <c r="K38" s="154" t="s">
        <v>119</v>
      </c>
      <c r="L38" s="189"/>
      <c r="M38" s="186"/>
      <c r="N38" s="186"/>
      <c r="O38" s="186"/>
      <c r="P38" s="189">
        <v>1.5</v>
      </c>
      <c r="Q38" s="188">
        <f>SUM(O7:O32)</f>
        <v>2.1</v>
      </c>
      <c r="R38" s="515"/>
      <c r="S38" s="154" t="s">
        <v>119</v>
      </c>
      <c r="T38" s="189"/>
      <c r="U38" s="186"/>
      <c r="V38" s="186"/>
      <c r="W38" s="186"/>
      <c r="X38" s="189">
        <v>1.5</v>
      </c>
      <c r="Y38" s="188">
        <f>SUM(W7:W32)</f>
        <v>1.4500000000000002</v>
      </c>
      <c r="Z38" s="532"/>
      <c r="AA38" s="369"/>
      <c r="AB38" s="370"/>
      <c r="AC38" s="366"/>
      <c r="AD38" s="366"/>
      <c r="AE38" s="366"/>
      <c r="AF38" s="370"/>
      <c r="AG38" s="364"/>
      <c r="AH38" s="532"/>
      <c r="AI38" s="369"/>
      <c r="AJ38" s="370"/>
      <c r="AK38" s="366"/>
      <c r="AL38" s="366"/>
      <c r="AM38" s="366"/>
      <c r="AN38" s="370"/>
      <c r="AO38" s="364"/>
    </row>
    <row r="39" spans="1:41" s="63" customFormat="1" ht="15" customHeight="1" x14ac:dyDescent="0.25">
      <c r="A39" s="509"/>
      <c r="B39" s="512"/>
      <c r="C39" s="154" t="s">
        <v>120</v>
      </c>
      <c r="D39" s="189"/>
      <c r="E39" s="188"/>
      <c r="F39" s="188"/>
      <c r="G39" s="188"/>
      <c r="H39" s="189">
        <v>0</v>
      </c>
      <c r="I39" s="188">
        <f>D34</f>
        <v>1</v>
      </c>
      <c r="J39" s="515"/>
      <c r="K39" s="154" t="s">
        <v>120</v>
      </c>
      <c r="L39" s="189"/>
      <c r="M39" s="188"/>
      <c r="N39" s="188"/>
      <c r="O39" s="188"/>
      <c r="P39" s="189">
        <v>0</v>
      </c>
      <c r="Q39" s="188">
        <f>L34</f>
        <v>0</v>
      </c>
      <c r="R39" s="515"/>
      <c r="S39" s="154" t="s">
        <v>120</v>
      </c>
      <c r="T39" s="189"/>
      <c r="U39" s="188"/>
      <c r="V39" s="188"/>
      <c r="W39" s="188"/>
      <c r="X39" s="189">
        <v>0</v>
      </c>
      <c r="Y39" s="188">
        <f>T34</f>
        <v>1</v>
      </c>
      <c r="Z39" s="532"/>
      <c r="AA39" s="369"/>
      <c r="AB39" s="370"/>
      <c r="AC39" s="364"/>
      <c r="AD39" s="364"/>
      <c r="AE39" s="364"/>
      <c r="AF39" s="370"/>
      <c r="AG39" s="364"/>
      <c r="AH39" s="532"/>
      <c r="AI39" s="369"/>
      <c r="AJ39" s="370"/>
      <c r="AK39" s="364"/>
      <c r="AL39" s="364"/>
      <c r="AM39" s="364"/>
      <c r="AN39" s="370"/>
      <c r="AO39" s="364"/>
    </row>
    <row r="40" spans="1:41" s="63" customFormat="1" ht="15" customHeight="1" x14ac:dyDescent="0.25">
      <c r="A40" s="509"/>
      <c r="B40" s="512"/>
      <c r="C40" s="155" t="s">
        <v>121</v>
      </c>
      <c r="D40" s="189"/>
      <c r="E40" s="189"/>
      <c r="F40" s="189"/>
      <c r="G40" s="189"/>
      <c r="H40" s="189">
        <v>2</v>
      </c>
      <c r="I40" s="188">
        <v>2.5</v>
      </c>
      <c r="J40" s="515"/>
      <c r="K40" s="155" t="s">
        <v>121</v>
      </c>
      <c r="L40" s="189"/>
      <c r="M40" s="189"/>
      <c r="N40" s="189"/>
      <c r="O40" s="189"/>
      <c r="P40" s="189">
        <v>2</v>
      </c>
      <c r="Q40" s="188">
        <v>2.5</v>
      </c>
      <c r="R40" s="515"/>
      <c r="S40" s="155" t="s">
        <v>121</v>
      </c>
      <c r="T40" s="189"/>
      <c r="U40" s="189"/>
      <c r="V40" s="189"/>
      <c r="W40" s="189"/>
      <c r="X40" s="189">
        <v>2</v>
      </c>
      <c r="Y40" s="188">
        <v>2.8</v>
      </c>
      <c r="Z40" s="532"/>
      <c r="AA40" s="371"/>
      <c r="AB40" s="370"/>
      <c r="AC40" s="370"/>
      <c r="AD40" s="370"/>
      <c r="AE40" s="370"/>
      <c r="AF40" s="370"/>
      <c r="AG40" s="364"/>
      <c r="AH40" s="532"/>
      <c r="AI40" s="371"/>
      <c r="AJ40" s="370"/>
      <c r="AK40" s="370"/>
      <c r="AL40" s="370"/>
      <c r="AM40" s="370"/>
      <c r="AN40" s="370"/>
      <c r="AO40" s="364"/>
    </row>
    <row r="41" spans="1:41" s="63" customFormat="1" ht="15" customHeight="1" x14ac:dyDescent="0.25">
      <c r="A41" s="510"/>
      <c r="B41" s="513"/>
      <c r="C41" s="154" t="s">
        <v>122</v>
      </c>
      <c r="D41" s="189"/>
      <c r="E41" s="189"/>
      <c r="F41" s="189"/>
      <c r="G41" s="189"/>
      <c r="H41" s="190"/>
      <c r="I41" s="190">
        <f>(I36*70)+(I37*75)+(I38*25)+(I39*60)+(I40*45)</f>
        <v>856.03571428571422</v>
      </c>
      <c r="J41" s="516"/>
      <c r="K41" s="154" t="s">
        <v>122</v>
      </c>
      <c r="L41" s="189"/>
      <c r="M41" s="189"/>
      <c r="N41" s="189"/>
      <c r="O41" s="189"/>
      <c r="P41" s="190"/>
      <c r="Q41" s="190">
        <f>(Q36*70)+(Q37*75)+(Q38*25)+(Q39*60)+(Q40*45)</f>
        <v>831.25</v>
      </c>
      <c r="R41" s="516"/>
      <c r="S41" s="154" t="s">
        <v>122</v>
      </c>
      <c r="T41" s="189"/>
      <c r="U41" s="189"/>
      <c r="V41" s="189"/>
      <c r="W41" s="189"/>
      <c r="X41" s="190"/>
      <c r="Y41" s="190">
        <f>(Y36*70)+(Y37*75)+(Y38*25)+(Y39*60)+(Y40*45)</f>
        <v>882.51785714285711</v>
      </c>
      <c r="Z41" s="533"/>
      <c r="AA41" s="369"/>
      <c r="AB41" s="370"/>
      <c r="AC41" s="370"/>
      <c r="AD41" s="370"/>
      <c r="AE41" s="370"/>
      <c r="AF41" s="372"/>
      <c r="AG41" s="372"/>
      <c r="AH41" s="533"/>
      <c r="AI41" s="369"/>
      <c r="AJ41" s="370"/>
      <c r="AK41" s="370"/>
      <c r="AL41" s="370"/>
      <c r="AM41" s="370"/>
      <c r="AN41" s="372"/>
      <c r="AO41" s="372"/>
    </row>
    <row r="42" spans="1:41" ht="9.75" customHeight="1" x14ac:dyDescent="0.25">
      <c r="B42"/>
      <c r="C42" s="3"/>
      <c r="F42" s="9"/>
      <c r="G42" s="9"/>
      <c r="J42"/>
      <c r="K42" s="3"/>
      <c r="L42"/>
      <c r="R42"/>
      <c r="S42"/>
      <c r="Z42"/>
      <c r="AA42" s="3"/>
      <c r="AB42"/>
      <c r="AC42"/>
      <c r="AD42"/>
      <c r="AE42"/>
      <c r="AH42"/>
      <c r="AI42" s="3"/>
      <c r="AM42"/>
    </row>
    <row r="43" spans="1:41" ht="14.1" customHeight="1" x14ac:dyDescent="0.25">
      <c r="B43"/>
      <c r="C43" s="3" t="s">
        <v>483</v>
      </c>
      <c r="F43" s="9"/>
      <c r="G43" s="9"/>
      <c r="J43"/>
      <c r="K43" s="3" t="s">
        <v>76</v>
      </c>
      <c r="L43"/>
      <c r="R43"/>
      <c r="S43" s="248" t="s">
        <v>484</v>
      </c>
      <c r="Z43"/>
      <c r="AA43" t="s">
        <v>77</v>
      </c>
      <c r="AB43"/>
      <c r="AC43"/>
      <c r="AD43"/>
      <c r="AE43"/>
      <c r="AH43"/>
      <c r="AM43"/>
    </row>
  </sheetData>
  <mergeCells count="24">
    <mergeCell ref="A5:A7"/>
    <mergeCell ref="A8:A15"/>
    <mergeCell ref="A16:A23"/>
    <mergeCell ref="A24:A27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scale="9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2月菜單</vt:lpstr>
      <vt:lpstr>2月素菜單</vt:lpstr>
      <vt:lpstr>0211~0215</vt:lpstr>
      <vt:lpstr>0218~0223</vt:lpstr>
      <vt:lpstr>0225~0227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2019-02-11T03:33:36Z</cp:lastPrinted>
  <dcterms:created xsi:type="dcterms:W3CDTF">2010-08-25T11:17:24Z</dcterms:created>
  <dcterms:modified xsi:type="dcterms:W3CDTF">2019-02-11T03:35:19Z</dcterms:modified>
</cp:coreProperties>
</file>